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"/>
    </mc:Choice>
  </mc:AlternateContent>
  <bookViews>
    <workbookView xWindow="0" yWindow="0" windowWidth="20490" windowHeight="7305"/>
  </bookViews>
  <sheets>
    <sheet name="طرح وصله" sheetId="1" r:id="rId1"/>
    <sheet name="راهنمای طرح جوش ورق وصله جان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0" i="1" l="1"/>
  <c r="T50" i="1"/>
  <c r="S60" i="1"/>
  <c r="X50" i="1"/>
  <c r="N57" i="1"/>
  <c r="N56" i="1"/>
  <c r="N52" i="1"/>
  <c r="N53" i="1"/>
  <c r="K21" i="1" l="1"/>
  <c r="R43" i="1"/>
  <c r="W42" i="1"/>
  <c r="S42" i="1"/>
  <c r="X36" i="1" l="1"/>
  <c r="Z36" i="1" s="1"/>
  <c r="AB36" i="1" s="1"/>
  <c r="N23" i="1" l="1"/>
  <c r="P23" i="1"/>
  <c r="O22" i="1" l="1"/>
  <c r="P24" i="1" l="1"/>
  <c r="U42" i="1" s="1"/>
  <c r="N24" i="1"/>
  <c r="X43" i="1" l="1"/>
  <c r="V43" i="1"/>
  <c r="P21" i="1"/>
  <c r="N21" i="1"/>
  <c r="G29" i="1" s="1"/>
  <c r="T43" i="1" l="1"/>
  <c r="V44" i="1" s="1"/>
  <c r="U45" i="1" s="1"/>
  <c r="N35" i="1"/>
  <c r="X35" i="1"/>
  <c r="E30" i="1"/>
  <c r="J30" i="1" s="1"/>
  <c r="E34" i="1"/>
  <c r="I34" i="1" s="1"/>
  <c r="G38" i="1" l="1"/>
  <c r="I39" i="1" s="1"/>
  <c r="S29" i="1"/>
  <c r="Z35" i="1" s="1"/>
  <c r="AE38" i="1" l="1"/>
  <c r="Y37" i="1"/>
  <c r="Y38" i="1"/>
  <c r="AE37" i="1"/>
  <c r="P35" i="1"/>
  <c r="U36" i="1" s="1"/>
  <c r="T30" i="1"/>
  <c r="O37" i="1" l="1"/>
  <c r="U37" i="1"/>
  <c r="O36" i="1"/>
</calcChain>
</file>

<file path=xl/comments1.xml><?xml version="1.0" encoding="utf-8"?>
<comments xmlns="http://schemas.openxmlformats.org/spreadsheetml/2006/main">
  <authors>
    <author>sahargahan</author>
  </authors>
  <commentList>
    <comment ref="H21" authorId="0" shapeId="0">
      <text>
        <r>
          <rPr>
            <b/>
            <sz val="9"/>
            <color indexed="81"/>
            <rFont val="Tahoma"/>
            <family val="2"/>
          </rPr>
          <t>مساحت کل مقطع</t>
        </r>
      </text>
    </comment>
    <comment ref="J21" authorId="0" shapeId="0">
      <text>
        <r>
          <rPr>
            <b/>
            <sz val="9"/>
            <color indexed="81"/>
            <rFont val="Tahoma"/>
            <family val="2"/>
          </rPr>
          <t>مساحت مقطع یک بال</t>
        </r>
      </text>
    </comment>
    <comment ref="M21" authorId="0" shapeId="0">
      <text>
        <r>
          <rPr>
            <b/>
            <sz val="9"/>
            <color indexed="81"/>
            <rFont val="Tahoma"/>
            <family val="2"/>
          </rPr>
          <t>نیروی محوری سهم یک بال</t>
        </r>
      </text>
    </comment>
    <comment ref="O21" authorId="0" shapeId="0">
      <text>
        <r>
          <rPr>
            <b/>
            <sz val="9"/>
            <color indexed="81"/>
            <rFont val="Tahoma"/>
            <family val="2"/>
          </rPr>
          <t>نیروی محوری سهم جان</t>
        </r>
      </text>
    </comment>
    <comment ref="I22" authorId="0" shapeId="0">
      <text>
        <r>
          <rPr>
            <b/>
            <sz val="9"/>
            <color indexed="81"/>
            <rFont val="Tahoma"/>
            <family val="2"/>
          </rPr>
          <t>مساحت مقطع جان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</rPr>
          <t>تمام نیروی برشی طرح به ورق وصله جان اختصاص می یابد.</t>
        </r>
      </text>
    </comment>
    <comment ref="H23" authorId="0" shapeId="0">
      <text>
        <r>
          <rPr>
            <b/>
            <sz val="9"/>
            <color indexed="81"/>
            <rFont val="Tahoma"/>
            <family val="2"/>
          </rPr>
          <t>ممان اینرسی کل مقطع نسبت به محور x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ممان اینرسی کل مقطع نسبت به محور y</t>
        </r>
      </text>
    </comment>
    <comment ref="M23" authorId="0" shapeId="0">
      <text>
        <r>
          <rPr>
            <b/>
            <sz val="9"/>
            <color indexed="81"/>
            <rFont val="Tahoma"/>
            <family val="2"/>
          </rPr>
          <t>لنگر خمشی سهم بال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حول محور x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لنگر خمشی سهم جان حول محور x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4" authorId="0" shapeId="0">
      <text>
        <r>
          <rPr>
            <b/>
            <sz val="9"/>
            <color indexed="81"/>
            <rFont val="Tahoma"/>
            <family val="2"/>
          </rPr>
          <t>ممان اینرسی یک بال مقطع نسبت به محور x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</rPr>
          <t>ممان اینرسی جان مقطع نسبت به محور x</t>
        </r>
      </text>
    </comment>
    <comment ref="M24" authorId="0" shapeId="0">
      <text>
        <r>
          <rPr>
            <b/>
            <sz val="9"/>
            <color indexed="81"/>
            <rFont val="Tahoma"/>
            <family val="2"/>
          </rPr>
          <t>لنگر خمشی سهم بال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حول محور y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لنگر خمشی سهم جان حول محور y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5" authorId="0" shapeId="0">
      <text>
        <r>
          <rPr>
            <b/>
            <sz val="9"/>
            <color indexed="81"/>
            <rFont val="Tahoma"/>
            <family val="2"/>
          </rPr>
          <t>ممان اینرسی یک بال مقطع نسبت به محور y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</rPr>
          <t>ممان اینرسی جان مقطع نسبت به محور y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ارتفاع مقطع کوچکتر</t>
        </r>
      </text>
    </comment>
    <comment ref="E28" authorId="0" shapeId="0">
      <text>
        <r>
          <rPr>
            <b/>
            <sz val="10"/>
            <color indexed="81"/>
            <rFont val="Calibri"/>
            <family val="2"/>
            <scheme val="minor"/>
          </rPr>
          <t>عرض مقطع کوچکتر</t>
        </r>
        <r>
          <rPr>
            <b/>
            <sz val="9"/>
            <color indexed="81"/>
            <rFont val="Calibri"/>
            <family val="2"/>
            <scheme val="minor"/>
          </rPr>
          <t xml:space="preserve">
</t>
        </r>
      </text>
    </comment>
    <comment ref="F29" authorId="0" shapeId="0">
      <text>
        <r>
          <rPr>
            <b/>
            <sz val="9"/>
            <color indexed="81"/>
            <rFont val="Tahoma"/>
            <family val="2"/>
          </rPr>
          <t>ورق وصله بال برای ترکیب نیروی محوری و لنگر خمشی طراحی می شود.</t>
        </r>
      </text>
    </comment>
    <comment ref="M29" authorId="0" shapeId="0">
      <text>
        <r>
          <rPr>
            <b/>
            <sz val="9"/>
            <color indexed="81"/>
            <rFont val="Tahoma"/>
            <family val="2"/>
          </rPr>
          <t>تعداد ورق  وصله جان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 xml:space="preserve">پهنای ورق وصله جان که بر اساس تجربیات طراح و ابعاد مقطع وپهنای ورق های موجود در بازار انتخاب میشود.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سطح مقطع مورد نیاز ورق وصله بال</t>
        </r>
      </text>
    </comment>
    <comment ref="G30" authorId="0" shapeId="0">
      <text>
        <r>
          <rPr>
            <b/>
            <sz val="9"/>
            <color indexed="81"/>
            <rFont val="Tahoma"/>
            <family val="2"/>
          </rPr>
          <t>ضخامت ورق وصله که بر اساس تجربیات طراح و ضخامت ورق های موجود در بازار انتخاب میشود. ترجیحا بهتر است کمتر از ضخامت بال مقطع نباشد.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30" authorId="0" shapeId="0">
      <text>
        <r>
          <rPr>
            <b/>
            <sz val="9"/>
            <color indexed="81"/>
            <rFont val="Tahoma"/>
            <family val="2"/>
          </rPr>
          <t>ضخامت ورق وصله جان که بر اساس تجربیات طراح و ضخامت ورق های موجود در بازار انتخاب میشود. ترجیحا بهتر است کمتر از ضخامت جان مقطع نباشد.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30" authorId="0" shapeId="0">
      <text>
        <r>
          <rPr>
            <b/>
            <sz val="9"/>
            <color indexed="81"/>
            <rFont val="Tahoma"/>
            <family val="2"/>
          </rPr>
          <t>طول ورق وصله جان که بر اساس تجربیات طراح  انتخاب شده، سپس با کنترل تنش ناشی از جوش تایید میشود.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31" authorId="0" shapeId="0">
      <text>
        <r>
          <rPr>
            <b/>
            <sz val="9"/>
            <color indexed="81"/>
            <rFont val="Tahoma"/>
            <family val="2"/>
          </rPr>
          <t xml:space="preserve">پهنای ورق وصله که بر اساس تجربیات طراح و پهنای ورق های موجود در بازار انتخاب میشود.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ورق وصله بال برای ترکیب نیروی محوری و لنگر خمشی طراحی می شود.</t>
        </r>
      </text>
    </comment>
    <comment ref="D37" authorId="0" shapeId="0">
      <text>
        <r>
          <rPr>
            <b/>
            <sz val="9"/>
            <color indexed="81"/>
            <rFont val="Tahoma"/>
            <family val="2"/>
          </rPr>
          <t>بعد جوش انتخابی
(از جدول بالای صفحه کمک بگیرید)</t>
        </r>
      </text>
    </comment>
    <comment ref="F37" authorId="0" shapeId="0">
      <text>
        <r>
          <rPr>
            <b/>
            <sz val="9"/>
            <color indexed="81"/>
            <rFont val="Tahoma"/>
            <family val="2"/>
          </rPr>
          <t>ضریب بازرسی جوش:
در صورت انجام آزمایش های غیر مخرب=1
در صورت انجام جوش در کارخانه و بازرسی چشمی=0.85
در صورت انجام جوش در محل و بازرسی چشمی=0.75</t>
        </r>
      </text>
    </comment>
    <comment ref="H37" authorId="0" shapeId="0">
      <text>
        <r>
          <rPr>
            <b/>
            <sz val="9"/>
            <color indexed="81"/>
            <rFont val="Tahoma"/>
          </rPr>
          <t xml:space="preserve">تنش نهایی الکترود </t>
        </r>
      </text>
    </comment>
    <comment ref="F38" authorId="0" shapeId="0">
      <text>
        <r>
          <rPr>
            <b/>
            <sz val="9"/>
            <color indexed="81"/>
            <rFont val="Tahoma"/>
          </rPr>
          <t>طول مورد نیاز جوش</t>
        </r>
      </text>
    </comment>
    <comment ref="H39" authorId="0" shapeId="0">
      <text>
        <r>
          <rPr>
            <b/>
            <sz val="9"/>
            <color indexed="81"/>
            <rFont val="Tahoma"/>
            <family val="2"/>
          </rPr>
          <t>طول ورق وصله
(توجه: مقدار 3سانتی متر بعد اجرایی برای طول ورق در نظر گرفته شده است)</t>
        </r>
      </text>
    </comment>
    <comment ref="S41" authorId="0" shapeId="0">
      <text>
        <r>
          <rPr>
            <b/>
            <sz val="9"/>
            <color indexed="81"/>
            <rFont val="Tahoma"/>
            <family val="2"/>
          </rPr>
          <t>ضریب بازرسی جوش:
در صورت انجام آزمایش های غیر مخرب=1
در صورت انجام جوش در کارخانه و بازرسی چشمی=0.85
در صورت انجام جوش در محل و بازرسی چشمی=0.75</t>
        </r>
      </text>
    </comment>
    <comment ref="U41" authorId="0" shapeId="0">
      <text>
        <r>
          <rPr>
            <b/>
            <sz val="9"/>
            <color indexed="81"/>
            <rFont val="Tahoma"/>
          </rPr>
          <t xml:space="preserve">تنش نهایی الکترود </t>
        </r>
      </text>
    </comment>
    <comment ref="R42" authorId="0" shapeId="0">
      <text>
        <r>
          <rPr>
            <b/>
            <sz val="9"/>
            <color indexed="81"/>
            <rFont val="Tahoma"/>
            <family val="2"/>
          </rPr>
          <t>مرکز هندسی نوار جوش</t>
        </r>
      </text>
    </comment>
    <comment ref="V42" authorId="0" shapeId="0">
      <text>
        <r>
          <rPr>
            <b/>
            <sz val="9"/>
            <color indexed="81"/>
            <rFont val="Tahoma"/>
            <family val="2"/>
          </rPr>
          <t>ممان اینرسی قطبی نوار جوش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>مولفه برش مستقیم در راستای نیرو</t>
        </r>
      </text>
    </comment>
    <comment ref="S43" authorId="0" shapeId="0">
      <text>
        <r>
          <rPr>
            <b/>
            <sz val="9"/>
            <color indexed="81"/>
            <rFont val="Tahoma"/>
            <family val="2"/>
          </rPr>
          <t>مولفه برش مستقیم در راستای نیرو</t>
        </r>
      </text>
    </comment>
    <comment ref="U43" authorId="0" shapeId="0">
      <text>
        <r>
          <rPr>
            <b/>
            <sz val="9"/>
            <color indexed="81"/>
            <rFont val="Tahoma"/>
            <family val="2"/>
          </rPr>
          <t xml:space="preserve">مولفه xتنش ناشی از پیچش </t>
        </r>
      </text>
    </comment>
    <comment ref="W43" authorId="0" shapeId="0">
      <text>
        <r>
          <rPr>
            <b/>
            <sz val="9"/>
            <color indexed="81"/>
            <rFont val="Tahoma"/>
            <family val="2"/>
          </rPr>
          <t>مولفه yتنش ناشی از پیچش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44" authorId="0" shapeId="0">
      <text>
        <r>
          <rPr>
            <b/>
            <sz val="9"/>
            <color indexed="81"/>
            <rFont val="Tahoma"/>
            <family val="2"/>
          </rPr>
          <t>ترکیب تنش ها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بعد جوش انتخابی
در مورد ورق های وصله ی دوبل توجه گردد که بعد جوش باید با 75 % ضخامت جان نیز مقایسه شود.
(از جدول بالای صفحه کمک بگیرید)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<sst xmlns="http://schemas.openxmlformats.org/spreadsheetml/2006/main" count="146" uniqueCount="112">
  <si>
    <t>بیشترین نیروهای داخلی ناشی از ترکیبات بار متعارف(محوری،برشی و خمشی)</t>
  </si>
  <si>
    <t>بیشترین نیروهای داخلی بدست آمده از نرم افزار(محوری،برشی و خمشی)</t>
  </si>
  <si>
    <t>محوری</t>
  </si>
  <si>
    <t>برشی</t>
  </si>
  <si>
    <t>Pf =</t>
  </si>
  <si>
    <t>Af =</t>
  </si>
  <si>
    <t>A =</t>
  </si>
  <si>
    <t>Aw =</t>
  </si>
  <si>
    <t>Pw =</t>
  </si>
  <si>
    <t>تقسیم نیروهای محل درز وصله بین ورق های مورد نیاز برای وصله بال و جان (ترجیحا بر اساس مقطع ضعیف تر)</t>
  </si>
  <si>
    <t>Vw =</t>
  </si>
  <si>
    <t>F =</t>
  </si>
  <si>
    <t>d =</t>
  </si>
  <si>
    <t>&gt;&gt;</t>
  </si>
  <si>
    <t>As =</t>
  </si>
  <si>
    <t>حداکثر بعد جوش گوشه(cm)</t>
  </si>
  <si>
    <t>حداقل بعد جوش گوشه(cm)</t>
  </si>
  <si>
    <t>ضخامت قطعه نازکتر</t>
  </si>
  <si>
    <t>ضخامت قطعه نازکتر منهای 0.2سانتی متر</t>
  </si>
  <si>
    <t>تا0.6 سانتی متر</t>
  </si>
  <si>
    <t>برابر ضخامت قطعه نازکتر</t>
  </si>
  <si>
    <t xml:space="preserve">بیش از 0.6 تا 1.2 </t>
  </si>
  <si>
    <t>بیش از 1.2 تا 2</t>
  </si>
  <si>
    <t>بیش از 2</t>
  </si>
  <si>
    <t>a =</t>
  </si>
  <si>
    <t>lw =</t>
  </si>
  <si>
    <r>
      <t>ΦR</t>
    </r>
    <r>
      <rPr>
        <b/>
        <sz val="10"/>
        <rFont val="Calibri"/>
        <family val="2"/>
        <scheme val="minor"/>
      </rPr>
      <t xml:space="preserve">nw </t>
    </r>
    <r>
      <rPr>
        <b/>
        <sz val="10"/>
        <rFont val="Calibri"/>
        <family val="2"/>
      </rPr>
      <t xml:space="preserve">≥ </t>
    </r>
    <r>
      <rPr>
        <b/>
        <sz val="11"/>
        <rFont val="Calibri"/>
        <family val="2"/>
      </rPr>
      <t>F</t>
    </r>
  </si>
  <si>
    <t>Fue =</t>
  </si>
  <si>
    <t>bf =</t>
  </si>
  <si>
    <t xml:space="preserve">طرح این نرم افزار به هنگامه ی حادثه ملال آور ساختمان پلاسکو (29/10/1395) باز میگردد. امید که همگان خصوصا ما مهندسین عمران هشیار و دقیق باشیم.                       </t>
  </si>
  <si>
    <t>طرح ورق وصله جان</t>
  </si>
  <si>
    <t>حدس اولیه برای ابعاد ورق</t>
  </si>
  <si>
    <t>bsf =</t>
  </si>
  <si>
    <t>tsf =</t>
  </si>
  <si>
    <t>Lsf =</t>
  </si>
  <si>
    <t>bsw =</t>
  </si>
  <si>
    <t>tsw =</t>
  </si>
  <si>
    <t>ns =</t>
  </si>
  <si>
    <r>
      <t xml:space="preserve">طرح جوش ورق وصله بال بر اساس فلز جوش </t>
    </r>
    <r>
      <rPr>
        <b/>
        <sz val="10"/>
        <color theme="1"/>
        <rFont val="Calibri"/>
        <family val="2"/>
        <scheme val="minor"/>
      </rPr>
      <t>بند10-2-9-4</t>
    </r>
  </si>
  <si>
    <t>Fy ورق=</t>
  </si>
  <si>
    <t>Φv =</t>
  </si>
  <si>
    <t>Cv =</t>
  </si>
  <si>
    <r>
      <t xml:space="preserve">Φv Vn </t>
    </r>
    <r>
      <rPr>
        <b/>
        <sz val="11"/>
        <color theme="1"/>
        <rFont val="Calibri"/>
        <family val="2"/>
      </rPr>
      <t>≥ V'</t>
    </r>
  </si>
  <si>
    <t>Pu =</t>
  </si>
  <si>
    <t>Pt =</t>
  </si>
  <si>
    <t xml:space="preserve">Φt = </t>
  </si>
  <si>
    <t>خمشی حول محورy</t>
  </si>
  <si>
    <t>خمشی حول محورx</t>
  </si>
  <si>
    <t>&lt;&lt;&lt; نیروهای انتخابی</t>
  </si>
  <si>
    <t>Mxw =</t>
  </si>
  <si>
    <t>Mxf =</t>
  </si>
  <si>
    <r>
      <t>Ix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</t>
    </r>
  </si>
  <si>
    <r>
      <t>Ix</t>
    </r>
    <r>
      <rPr>
        <b/>
        <sz val="9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=</t>
    </r>
  </si>
  <si>
    <r>
      <t>Iy</t>
    </r>
    <r>
      <rPr>
        <b/>
        <sz val="9"/>
        <color theme="1"/>
        <rFont val="Calibri"/>
        <family val="2"/>
        <scheme val="minor"/>
      </rPr>
      <t>W</t>
    </r>
    <r>
      <rPr>
        <b/>
        <sz val="11"/>
        <color theme="1"/>
        <rFont val="Calibri"/>
        <family val="2"/>
        <scheme val="minor"/>
      </rPr>
      <t xml:space="preserve"> =</t>
    </r>
  </si>
  <si>
    <r>
      <t>Iy</t>
    </r>
    <r>
      <rPr>
        <b/>
        <sz val="9"/>
        <color theme="1"/>
        <rFont val="Calibri"/>
        <family val="2"/>
        <scheme val="minor"/>
      </rPr>
      <t>f</t>
    </r>
    <r>
      <rPr>
        <b/>
        <sz val="11"/>
        <color theme="1"/>
        <rFont val="Calibri"/>
        <family val="2"/>
        <scheme val="minor"/>
      </rPr>
      <t xml:space="preserve"> =</t>
    </r>
  </si>
  <si>
    <t>Ix =</t>
  </si>
  <si>
    <t>Iy =</t>
  </si>
  <si>
    <t>Myw =</t>
  </si>
  <si>
    <t>Myf =</t>
  </si>
  <si>
    <t>Φt =</t>
  </si>
  <si>
    <r>
      <t>Φ</t>
    </r>
    <r>
      <rPr>
        <b/>
        <sz val="9"/>
        <color theme="1"/>
        <rFont val="Calibri"/>
        <family val="2"/>
      </rPr>
      <t>t</t>
    </r>
    <r>
      <rPr>
        <b/>
        <sz val="11"/>
        <color theme="1"/>
        <rFont val="Calibri"/>
        <family val="2"/>
      </rPr>
      <t>Rn≥F</t>
    </r>
  </si>
  <si>
    <r>
      <t xml:space="preserve"> Pu/Pt</t>
    </r>
    <r>
      <rPr>
        <b/>
        <sz val="11"/>
        <color theme="1"/>
        <rFont val="Calibri"/>
        <family val="2"/>
      </rPr>
      <t>≥0.2</t>
    </r>
  </si>
  <si>
    <r>
      <t xml:space="preserve"> Pu/Pt</t>
    </r>
    <r>
      <rPr>
        <b/>
        <sz val="11"/>
        <color theme="1"/>
        <rFont val="Calibri"/>
        <family val="2"/>
      </rPr>
      <t>&lt;0.2</t>
    </r>
  </si>
  <si>
    <t>&gt;&gt;&gt;</t>
  </si>
  <si>
    <t>کنترل ورق طرح شده برای وصله بال در برابر خمش حول محورy</t>
  </si>
  <si>
    <t xml:space="preserve">Φc = </t>
  </si>
  <si>
    <t>Pc =</t>
  </si>
  <si>
    <t>lsw =</t>
  </si>
  <si>
    <t>(KL/r)max =</t>
  </si>
  <si>
    <t>Es =</t>
  </si>
  <si>
    <t>Fe =</t>
  </si>
  <si>
    <t>Fcr =</t>
  </si>
  <si>
    <r>
      <t xml:space="preserve"> Pu/Pc</t>
    </r>
    <r>
      <rPr>
        <b/>
        <sz val="11"/>
        <color theme="1"/>
        <rFont val="Calibri"/>
        <family val="2"/>
      </rPr>
      <t>≥0.2</t>
    </r>
  </si>
  <si>
    <r>
      <t xml:space="preserve"> Pu/Pc</t>
    </r>
    <r>
      <rPr>
        <b/>
        <sz val="11"/>
        <color theme="1"/>
        <rFont val="Calibri"/>
        <family val="2"/>
      </rPr>
      <t>&lt;0.2</t>
    </r>
  </si>
  <si>
    <t>Φb =</t>
  </si>
  <si>
    <t>X</t>
  </si>
  <si>
    <t>Mt =</t>
  </si>
  <si>
    <t>Ip=</t>
  </si>
  <si>
    <t>f'y=</t>
  </si>
  <si>
    <t>f'x=</t>
  </si>
  <si>
    <t>f"x=</t>
  </si>
  <si>
    <t>f"y=</t>
  </si>
  <si>
    <t>fr=</t>
  </si>
  <si>
    <t>a(بعد مورد نیاز جوش) =</t>
  </si>
  <si>
    <t>aانتخابی =</t>
  </si>
  <si>
    <t>تعیین نیروهای وارده در محل وصله تیر (بند10-3-5-4 مبحث10)</t>
  </si>
  <si>
    <t>بیشترین نیروی برشی تحت اثر ترکیبات بار زلزله تشدید یافته</t>
  </si>
  <si>
    <t>مقاومت برشی طراحی مقطع کوچکتر بند10-2-6 مبحث10</t>
  </si>
  <si>
    <t>نیروی برشی در محل وصله با در نظر گرفتن تعادل استاتیکی بارهای ثقلی ضریبدار وبرش لرزه ای ناشی از Mpr=CprRyMp در محل مفصل پلاستیک</t>
  </si>
  <si>
    <t xml:space="preserve"> &gt;&gt;&gt;</t>
  </si>
  <si>
    <t>مشخصات هندسی مقطع تیر</t>
  </si>
  <si>
    <t>مقدار نیروها</t>
  </si>
  <si>
    <t>&gt;&gt;control</t>
  </si>
  <si>
    <r>
      <t>Φ</t>
    </r>
    <r>
      <rPr>
        <b/>
        <sz val="9"/>
        <color theme="1"/>
        <rFont val="Calibri"/>
        <family val="2"/>
      </rPr>
      <t>t</t>
    </r>
    <r>
      <rPr>
        <b/>
        <sz val="11"/>
        <color theme="1"/>
        <rFont val="Calibri"/>
        <family val="2"/>
      </rPr>
      <t>Rn≥F &gt;&gt;&gt;</t>
    </r>
  </si>
  <si>
    <r>
      <t>ΦR</t>
    </r>
    <r>
      <rPr>
        <b/>
        <sz val="10"/>
        <rFont val="Calibri"/>
        <family val="2"/>
        <scheme val="minor"/>
      </rPr>
      <t xml:space="preserve">nw </t>
    </r>
    <r>
      <rPr>
        <b/>
        <sz val="10"/>
        <rFont val="Calibri"/>
        <family val="2"/>
      </rPr>
      <t xml:space="preserve">≥ </t>
    </r>
    <r>
      <rPr>
        <b/>
        <sz val="11"/>
        <rFont val="Calibri"/>
        <family val="2"/>
      </rPr>
      <t>fr</t>
    </r>
  </si>
  <si>
    <t>β =</t>
  </si>
  <si>
    <t>کنترل ابعاد ورق وصله جان در برابر برش بند10-2-6-2-1</t>
  </si>
  <si>
    <t>→</t>
  </si>
  <si>
    <t>↓↓↓</t>
  </si>
  <si>
    <t>مقاومت خمشی مورد نیاز برای مقطع کوچکتربرابر مقدار   :   Mpc=Zpfy , Mu =ΦbMp</t>
  </si>
  <si>
    <r>
      <t>طرح ورق وصله بال بر اساس ظرفیت کششی (خمش حول محور x)</t>
    </r>
    <r>
      <rPr>
        <b/>
        <sz val="10"/>
        <color theme="1"/>
        <rFont val="B Nazanin"/>
        <charset val="178"/>
      </rPr>
      <t>بند10-2-3-4</t>
    </r>
    <r>
      <rPr>
        <b/>
        <sz val="9"/>
        <color theme="1"/>
        <rFont val="B Nazanin"/>
        <charset val="178"/>
      </rPr>
      <t xml:space="preserve"> </t>
    </r>
  </si>
  <si>
    <r>
      <t>کنترل ابعاد ورق وصله جان در برابر ترکیب نیروی محوری(</t>
    </r>
    <r>
      <rPr>
        <b/>
        <sz val="10"/>
        <color theme="1"/>
        <rFont val="B Nazanin"/>
        <charset val="178"/>
      </rPr>
      <t>کششی</t>
    </r>
    <r>
      <rPr>
        <b/>
        <sz val="11"/>
        <color theme="1"/>
        <rFont val="B Nazanin"/>
        <charset val="178"/>
      </rPr>
      <t>)ولنگر خمشی بن</t>
    </r>
    <r>
      <rPr>
        <b/>
        <sz val="10"/>
        <color theme="1"/>
        <rFont val="B Nazanin"/>
        <charset val="178"/>
      </rPr>
      <t>د 10-2-7-2-2</t>
    </r>
  </si>
  <si>
    <r>
      <t xml:space="preserve">طرح جوش ورق وصله جان بر اساس فلز جوش </t>
    </r>
    <r>
      <rPr>
        <b/>
        <sz val="10"/>
        <color theme="1"/>
        <rFont val="B Nazanin"/>
        <charset val="178"/>
      </rPr>
      <t>بند10-2-9-4</t>
    </r>
  </si>
  <si>
    <r>
      <t>کنترل ابعاد ورق وصله جان در برابر ترکیب نیروی محوری(ف</t>
    </r>
    <r>
      <rPr>
        <b/>
        <sz val="10"/>
        <color theme="1"/>
        <rFont val="B Nazanin"/>
        <charset val="178"/>
      </rPr>
      <t>شاری</t>
    </r>
    <r>
      <rPr>
        <b/>
        <sz val="11"/>
        <color theme="1"/>
        <rFont val="B Nazanin"/>
        <charset val="178"/>
      </rPr>
      <t>)ولنگر خمشی بن</t>
    </r>
    <r>
      <rPr>
        <b/>
        <sz val="10"/>
        <color theme="1"/>
        <rFont val="B Nazanin"/>
        <charset val="178"/>
      </rPr>
      <t>د 10-2-7-2-1</t>
    </r>
  </si>
  <si>
    <t>https://telegram.me/saber_kalantari72</t>
  </si>
  <si>
    <r>
      <t xml:space="preserve">فقط در خانه های با پس زمینه </t>
    </r>
    <r>
      <rPr>
        <b/>
        <sz val="11"/>
        <color rgb="FFFF0000"/>
        <rFont val="Arial Black"/>
        <family val="2"/>
      </rPr>
      <t>قرمز</t>
    </r>
    <r>
      <rPr>
        <b/>
        <sz val="11"/>
        <color theme="1"/>
        <rFont val="Arial Black"/>
        <family val="2"/>
      </rPr>
      <t xml:space="preserve"> مقادیر را وارد نمایید</t>
    </r>
  </si>
  <si>
    <t>سحرگاهان</t>
  </si>
  <si>
    <t>تهیه شده توسط مهندس صابر کلانتری                                 شماره تماس:09375911372                                   kalantari.saber@yahoo.com</t>
  </si>
  <si>
    <r>
      <rPr>
        <b/>
        <sz val="22"/>
        <color theme="1"/>
        <rFont val="IranNastaliq"/>
        <family val="1"/>
      </rPr>
      <t xml:space="preserve">همه سرخوشند که مطرب بزند به تار چنگی،من از آن خوشم که چنگی بزنم به تار مویی </t>
    </r>
    <r>
      <rPr>
        <sz val="22"/>
        <color theme="1"/>
        <rFont val="Calibri"/>
        <family val="2"/>
        <scheme val="minor"/>
      </rPr>
      <t xml:space="preserve">           </t>
    </r>
  </si>
  <si>
    <t>طرح شماتیک وصله</t>
  </si>
  <si>
    <t>نکته:</t>
  </si>
  <si>
    <t>برای طرح جوش ورق وصله بال از توضیحات صفحه بعد استفاده شده، در صورتیکه نوع طرح متفاوت باشد باید درمحاسبات مربوط به طرح جوش تجدید نظر شود.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</si>
</sst>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theme="1"/>
      <name val="B Nazanin"/>
      <charset val="178"/>
    </font>
    <font>
      <b/>
      <sz val="9"/>
      <color theme="8" tint="-0.249977111117893"/>
      <name val="B Nazanin"/>
      <charset val="178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9"/>
      <color indexed="81"/>
      <name val="Tahoma"/>
    </font>
    <font>
      <b/>
      <sz val="9"/>
      <color indexed="81"/>
      <name val="Calibri"/>
      <family val="2"/>
      <scheme val="minor"/>
    </font>
    <font>
      <b/>
      <sz val="10"/>
      <color indexed="81"/>
      <name val="Calibri"/>
      <family val="2"/>
      <scheme val="minor"/>
    </font>
    <font>
      <b/>
      <sz val="9"/>
      <color theme="1"/>
      <name val="Calibri"/>
      <family val="2"/>
    </font>
    <font>
      <b/>
      <sz val="11"/>
      <color theme="1"/>
      <name val="B Nazanin"/>
      <charset val="178"/>
    </font>
    <font>
      <b/>
      <sz val="12"/>
      <color theme="1"/>
      <name val="B Nazanin"/>
      <charset val="178"/>
    </font>
    <font>
      <b/>
      <sz val="10"/>
      <color theme="1"/>
      <name val="B Nazanin"/>
      <charset val="178"/>
    </font>
    <font>
      <sz val="11"/>
      <color rgb="FFFF0000"/>
      <name val="B Titr"/>
      <charset val="178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1"/>
      <color rgb="FFFF0000"/>
      <name val="Arial Black"/>
      <family val="2"/>
    </font>
    <font>
      <sz val="11"/>
      <color theme="1"/>
      <name val="Arial Black"/>
      <family val="2"/>
    </font>
    <font>
      <sz val="22"/>
      <color theme="1"/>
      <name val="Calibri"/>
      <family val="2"/>
      <scheme val="minor"/>
    </font>
    <font>
      <b/>
      <sz val="22"/>
      <color theme="1"/>
      <name val="IranNastaliq"/>
      <family val="1"/>
    </font>
    <font>
      <b/>
      <sz val="24"/>
      <color rgb="FFFF0000"/>
      <name val="IranNastaliq"/>
      <family val="1"/>
    </font>
    <font>
      <b/>
      <sz val="18"/>
      <color theme="0"/>
      <name val="B Kamran"/>
      <charset val="178"/>
    </font>
    <font>
      <b/>
      <sz val="11"/>
      <color rgb="FFFF0000"/>
      <name val="B Mitra"/>
      <charset val="178"/>
    </font>
  </fonts>
  <fills count="1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theme="3" tint="0.39997558519241921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184">
    <xf numFmtId="0" fontId="0" fillId="0" borderId="0" xfId="0"/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0" fontId="1" fillId="5" borderId="14" xfId="0" applyNumberFormat="1" applyFont="1" applyFill="1" applyBorder="1" applyAlignment="1" applyProtection="1">
      <alignment horizontal="center" vertical="center"/>
      <protection locked="0"/>
    </xf>
    <xf numFmtId="0" fontId="1" fillId="5" borderId="21" xfId="0" applyNumberFormat="1" applyFont="1" applyFill="1" applyBorder="1" applyAlignment="1" applyProtection="1">
      <alignment horizontal="center" vertical="center"/>
      <protection locked="0"/>
    </xf>
    <xf numFmtId="2" fontId="1" fillId="5" borderId="25" xfId="0" applyNumberFormat="1" applyFont="1" applyFill="1" applyBorder="1" applyAlignment="1" applyProtection="1">
      <alignment horizontal="center" vertical="center"/>
      <protection locked="0"/>
    </xf>
    <xf numFmtId="2" fontId="1" fillId="0" borderId="33" xfId="0" applyNumberFormat="1" applyFont="1" applyBorder="1" applyAlignment="1">
      <alignment horizontal="center" vertical="center"/>
    </xf>
    <xf numFmtId="2" fontId="1" fillId="9" borderId="21" xfId="0" applyNumberFormat="1" applyFont="1" applyFill="1" applyBorder="1" applyAlignment="1">
      <alignment horizontal="center" vertical="center"/>
    </xf>
    <xf numFmtId="2" fontId="1" fillId="9" borderId="14" xfId="0" applyNumberFormat="1" applyFont="1" applyFill="1" applyBorder="1" applyAlignment="1">
      <alignment horizontal="center" vertical="center"/>
    </xf>
    <xf numFmtId="2" fontId="1" fillId="9" borderId="27" xfId="0" applyNumberFormat="1" applyFont="1" applyFill="1" applyBorder="1" applyAlignment="1">
      <alignment horizontal="center" vertical="center"/>
    </xf>
    <xf numFmtId="2" fontId="1" fillId="9" borderId="28" xfId="0" applyNumberFormat="1" applyFont="1" applyFill="1" applyBorder="1" applyAlignment="1">
      <alignment horizontal="center" vertical="center"/>
    </xf>
    <xf numFmtId="2" fontId="1" fillId="9" borderId="24" xfId="0" applyNumberFormat="1" applyFont="1" applyFill="1" applyBorder="1" applyAlignment="1">
      <alignment horizontal="center" vertical="center"/>
    </xf>
    <xf numFmtId="2" fontId="1" fillId="9" borderId="5" xfId="0" applyNumberFormat="1" applyFont="1" applyFill="1" applyBorder="1" applyAlignment="1">
      <alignment horizontal="center" vertical="center"/>
    </xf>
    <xf numFmtId="2" fontId="1" fillId="12" borderId="14" xfId="0" applyNumberFormat="1" applyFont="1" applyFill="1" applyBorder="1" applyAlignment="1">
      <alignment horizontal="center" vertical="center"/>
    </xf>
    <xf numFmtId="2" fontId="1" fillId="12" borderId="24" xfId="0" applyNumberFormat="1" applyFont="1" applyFill="1" applyBorder="1" applyAlignment="1">
      <alignment horizontal="center" vertical="center"/>
    </xf>
    <xf numFmtId="2" fontId="1" fillId="12" borderId="25" xfId="0" applyNumberFormat="1" applyFont="1" applyFill="1" applyBorder="1" applyAlignment="1">
      <alignment horizontal="center" vertical="center"/>
    </xf>
    <xf numFmtId="2" fontId="3" fillId="12" borderId="27" xfId="0" applyNumberFormat="1" applyFont="1" applyFill="1" applyBorder="1" applyAlignment="1">
      <alignment horizontal="center" vertical="center"/>
    </xf>
    <xf numFmtId="2" fontId="1" fillId="12" borderId="33" xfId="0" applyNumberFormat="1" applyFont="1" applyFill="1" applyBorder="1" applyAlignment="1">
      <alignment horizontal="center" vertical="center"/>
    </xf>
    <xf numFmtId="2" fontId="10" fillId="12" borderId="14" xfId="0" applyNumberFormat="1" applyFont="1" applyFill="1" applyBorder="1" applyAlignment="1">
      <alignment horizontal="center" vertical="center"/>
    </xf>
    <xf numFmtId="0" fontId="1" fillId="5" borderId="2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/>
    <xf numFmtId="0" fontId="0" fillId="0" borderId="0" xfId="0" applyNumberFormat="1"/>
    <xf numFmtId="0" fontId="19" fillId="3" borderId="25" xfId="0" applyNumberFormat="1" applyFont="1" applyFill="1" applyBorder="1" applyAlignment="1">
      <alignment horizontal="center" vertical="center"/>
    </xf>
    <xf numFmtId="0" fontId="20" fillId="3" borderId="25" xfId="0" applyNumberFormat="1" applyFont="1" applyFill="1" applyBorder="1" applyAlignment="1">
      <alignment horizontal="center" vertical="center" wrapText="1"/>
    </xf>
    <xf numFmtId="0" fontId="20" fillId="3" borderId="26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18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5" borderId="22" xfId="0" applyNumberFormat="1" applyFont="1" applyFill="1" applyBorder="1" applyAlignment="1" applyProtection="1">
      <alignment horizontal="center" vertical="center"/>
      <protection locked="0"/>
    </xf>
    <xf numFmtId="0" fontId="1" fillId="12" borderId="27" xfId="0" applyNumberFormat="1" applyFont="1" applyFill="1" applyBorder="1" applyAlignment="1">
      <alignment horizontal="center" vertical="center"/>
    </xf>
    <xf numFmtId="0" fontId="1" fillId="12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9" borderId="27" xfId="0" applyNumberFormat="1" applyFont="1" applyFill="1" applyBorder="1" applyAlignment="1">
      <alignment horizontal="center" vertical="center"/>
    </xf>
    <xf numFmtId="0" fontId="1" fillId="9" borderId="14" xfId="0" applyNumberFormat="1" applyFont="1" applyFill="1" applyBorder="1" applyAlignment="1">
      <alignment horizontal="center" vertical="center"/>
    </xf>
    <xf numFmtId="0" fontId="1" fillId="9" borderId="15" xfId="0" applyNumberFormat="1" applyFont="1" applyFill="1" applyBorder="1" applyAlignment="1">
      <alignment horizontal="center" vertical="center"/>
    </xf>
    <xf numFmtId="0" fontId="1" fillId="12" borderId="28" xfId="0" applyNumberFormat="1" applyFont="1" applyFill="1" applyBorder="1" applyAlignment="1">
      <alignment horizontal="center" vertical="center"/>
    </xf>
    <xf numFmtId="0" fontId="1" fillId="12" borderId="21" xfId="0" applyNumberFormat="1" applyFont="1" applyFill="1" applyBorder="1" applyAlignment="1">
      <alignment horizontal="center" vertical="center"/>
    </xf>
    <xf numFmtId="0" fontId="1" fillId="9" borderId="21" xfId="0" applyNumberFormat="1" applyFont="1" applyFill="1" applyBorder="1" applyAlignment="1">
      <alignment horizontal="center" vertical="center"/>
    </xf>
    <xf numFmtId="0" fontId="1" fillId="9" borderId="22" xfId="0" applyNumberFormat="1" applyFont="1" applyFill="1" applyBorder="1" applyAlignment="1">
      <alignment horizontal="center" vertical="center"/>
    </xf>
    <xf numFmtId="0" fontId="3" fillId="12" borderId="25" xfId="0" applyNumberFormat="1" applyFont="1" applyFill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12" borderId="25" xfId="0" applyNumberFormat="1" applyFont="1" applyFill="1" applyBorder="1" applyAlignment="1">
      <alignment horizontal="center" vertical="center"/>
    </xf>
    <xf numFmtId="0" fontId="1" fillId="5" borderId="26" xfId="0" applyNumberFormat="1" applyFont="1" applyFill="1" applyBorder="1" applyAlignment="1" applyProtection="1">
      <alignment horizontal="center" vertical="center"/>
      <protection locked="0"/>
    </xf>
    <xf numFmtId="0" fontId="1" fillId="12" borderId="24" xfId="0" applyNumberFormat="1" applyFont="1" applyFill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5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>
      <alignment vertical="center"/>
    </xf>
    <xf numFmtId="0" fontId="1" fillId="12" borderId="33" xfId="0" applyNumberFormat="1" applyFont="1" applyFill="1" applyBorder="1" applyAlignment="1">
      <alignment horizontal="center" vertical="center"/>
    </xf>
    <xf numFmtId="0" fontId="3" fillId="12" borderId="33" xfId="0" applyNumberFormat="1" applyFont="1" applyFill="1" applyBorder="1" applyAlignment="1">
      <alignment horizontal="center" vertical="center"/>
    </xf>
    <xf numFmtId="0" fontId="1" fillId="9" borderId="4" xfId="0" applyNumberFormat="1" applyFont="1" applyFill="1" applyBorder="1" applyAlignment="1">
      <alignment horizontal="center" vertical="center"/>
    </xf>
    <xf numFmtId="0" fontId="3" fillId="12" borderId="24" xfId="0" applyNumberFormat="1" applyFont="1" applyFill="1" applyBorder="1" applyAlignment="1">
      <alignment horizontal="center" vertical="center"/>
    </xf>
    <xf numFmtId="0" fontId="1" fillId="9" borderId="25" xfId="0" applyNumberFormat="1" applyFont="1" applyFill="1" applyBorder="1" applyAlignment="1">
      <alignment horizontal="center" vertical="center"/>
    </xf>
    <xf numFmtId="0" fontId="1" fillId="9" borderId="26" xfId="0" applyNumberFormat="1" applyFont="1" applyFill="1" applyBorder="1" applyAlignment="1">
      <alignment horizontal="center" vertical="center"/>
    </xf>
    <xf numFmtId="0" fontId="1" fillId="12" borderId="15" xfId="0" applyNumberFormat="1" applyFont="1" applyFill="1" applyBorder="1" applyAlignment="1">
      <alignment horizontal="center" vertical="center"/>
    </xf>
    <xf numFmtId="0" fontId="4" fillId="12" borderId="25" xfId="0" applyNumberFormat="1" applyFont="1" applyFill="1" applyBorder="1" applyAlignment="1">
      <alignment horizontal="center" vertical="center"/>
    </xf>
    <xf numFmtId="0" fontId="1" fillId="12" borderId="22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9" borderId="24" xfId="0" applyNumberFormat="1" applyFont="1" applyFill="1" applyBorder="1" applyAlignment="1">
      <alignment horizontal="center" vertical="center"/>
    </xf>
    <xf numFmtId="0" fontId="10" fillId="12" borderId="14" xfId="0" applyNumberFormat="1" applyFont="1" applyFill="1" applyBorder="1" applyAlignment="1" applyProtection="1">
      <alignment horizontal="center" vertical="center"/>
    </xf>
    <xf numFmtId="0" fontId="10" fillId="0" borderId="14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0" fillId="12" borderId="27" xfId="0" applyNumberFormat="1" applyFont="1" applyFill="1" applyBorder="1" applyAlignment="1" applyProtection="1">
      <alignment horizontal="center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12" borderId="28" xfId="0" applyNumberFormat="1" applyFont="1" applyFill="1" applyBorder="1" applyAlignment="1">
      <alignment horizontal="center" vertical="center"/>
    </xf>
    <xf numFmtId="0" fontId="1" fillId="2" borderId="47" xfId="0" applyNumberFormat="1" applyFont="1" applyFill="1" applyBorder="1" applyAlignment="1">
      <alignment horizontal="center" vertical="center"/>
    </xf>
    <xf numFmtId="0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28" xfId="0" applyNumberFormat="1" applyFont="1" applyFill="1" applyBorder="1" applyAlignment="1">
      <alignment horizontal="center" vertical="center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1" fillId="2" borderId="24" xfId="0" applyNumberFormat="1" applyFont="1" applyFill="1" applyBorder="1" applyAlignment="1">
      <alignment horizontal="center" vertical="center"/>
    </xf>
    <xf numFmtId="0" fontId="1" fillId="2" borderId="26" xfId="0" applyNumberFormat="1" applyFont="1" applyFill="1" applyBorder="1" applyAlignment="1" applyProtection="1">
      <alignment horizontal="center" vertical="center"/>
      <protection locked="0"/>
    </xf>
    <xf numFmtId="0" fontId="21" fillId="7" borderId="11" xfId="0" applyNumberFormat="1" applyFont="1" applyFill="1" applyBorder="1" applyAlignment="1" applyProtection="1">
      <alignment horizontal="right" vertical="center" wrapText="1" readingOrder="2"/>
    </xf>
    <xf numFmtId="0" fontId="21" fillId="7" borderId="35" xfId="0" applyNumberFormat="1" applyFont="1" applyFill="1" applyBorder="1" applyAlignment="1" applyProtection="1">
      <alignment horizontal="right" vertical="center" wrapText="1" readingOrder="2"/>
    </xf>
    <xf numFmtId="0" fontId="21" fillId="7" borderId="16" xfId="0" applyNumberFormat="1" applyFont="1" applyFill="1" applyBorder="1" applyAlignment="1" applyProtection="1">
      <alignment horizontal="right" vertical="center" wrapText="1" readingOrder="2"/>
    </xf>
    <xf numFmtId="0" fontId="21" fillId="7" borderId="0" xfId="0" applyNumberFormat="1" applyFont="1" applyFill="1" applyBorder="1" applyAlignment="1" applyProtection="1">
      <alignment horizontal="right" vertical="center" wrapText="1" readingOrder="2"/>
    </xf>
    <xf numFmtId="0" fontId="21" fillId="7" borderId="36" xfId="0" applyNumberFormat="1" applyFont="1" applyFill="1" applyBorder="1" applyAlignment="1" applyProtection="1">
      <alignment horizontal="right" vertical="center" wrapText="1" readingOrder="2"/>
    </xf>
    <xf numFmtId="0" fontId="21" fillId="7" borderId="37" xfId="0" applyNumberFormat="1" applyFont="1" applyFill="1" applyBorder="1" applyAlignment="1" applyProtection="1">
      <alignment horizontal="right" vertical="center" wrapText="1" readingOrder="2"/>
    </xf>
    <xf numFmtId="0" fontId="22" fillId="6" borderId="0" xfId="1" applyNumberFormat="1" applyFill="1" applyBorder="1" applyAlignment="1" applyProtection="1">
      <alignment horizontal="center" vertical="center"/>
    </xf>
    <xf numFmtId="0" fontId="23" fillId="7" borderId="0" xfId="0" applyNumberFormat="1" applyFont="1" applyFill="1" applyBorder="1" applyAlignment="1">
      <alignment horizontal="center" vertical="center"/>
    </xf>
    <xf numFmtId="0" fontId="25" fillId="7" borderId="0" xfId="0" applyNumberFormat="1" applyFont="1" applyFill="1" applyBorder="1" applyAlignment="1">
      <alignment horizontal="center" vertical="center"/>
    </xf>
    <xf numFmtId="0" fontId="25" fillId="7" borderId="38" xfId="0" applyNumberFormat="1" applyFont="1" applyFill="1" applyBorder="1" applyAlignment="1">
      <alignment horizontal="center" vertical="center"/>
    </xf>
    <xf numFmtId="0" fontId="28" fillId="7" borderId="0" xfId="0" applyNumberFormat="1" applyFont="1" applyFill="1" applyBorder="1" applyAlignment="1">
      <alignment horizontal="center" vertical="center"/>
    </xf>
    <xf numFmtId="0" fontId="26" fillId="13" borderId="39" xfId="0" applyNumberFormat="1" applyFont="1" applyFill="1" applyBorder="1" applyAlignment="1">
      <alignment horizontal="center" vertical="center" readingOrder="2"/>
    </xf>
    <xf numFmtId="0" fontId="26" fillId="13" borderId="40" xfId="0" applyNumberFormat="1" applyFont="1" applyFill="1" applyBorder="1" applyAlignment="1">
      <alignment horizontal="center" vertical="center" readingOrder="2"/>
    </xf>
    <xf numFmtId="0" fontId="26" fillId="13" borderId="41" xfId="0" applyNumberFormat="1" applyFont="1" applyFill="1" applyBorder="1" applyAlignment="1">
      <alignment horizontal="center" vertical="center" readingOrder="2"/>
    </xf>
    <xf numFmtId="0" fontId="26" fillId="13" borderId="42" xfId="0" applyNumberFormat="1" applyFont="1" applyFill="1" applyBorder="1" applyAlignment="1">
      <alignment horizontal="center" vertical="center" readingOrder="2"/>
    </xf>
    <xf numFmtId="0" fontId="26" fillId="13" borderId="0" xfId="0" applyNumberFormat="1" applyFont="1" applyFill="1" applyBorder="1" applyAlignment="1">
      <alignment horizontal="center" vertical="center" readingOrder="2"/>
    </xf>
    <xf numFmtId="0" fontId="26" fillId="13" borderId="43" xfId="0" applyNumberFormat="1" applyFont="1" applyFill="1" applyBorder="1" applyAlignment="1">
      <alignment horizontal="center" vertical="center" readingOrder="2"/>
    </xf>
    <xf numFmtId="0" fontId="26" fillId="13" borderId="44" xfId="0" applyNumberFormat="1" applyFont="1" applyFill="1" applyBorder="1" applyAlignment="1">
      <alignment horizontal="center" vertical="center" readingOrder="2"/>
    </xf>
    <xf numFmtId="0" fontId="26" fillId="13" borderId="45" xfId="0" applyNumberFormat="1" applyFont="1" applyFill="1" applyBorder="1" applyAlignment="1">
      <alignment horizontal="center" vertical="center" readingOrder="2"/>
    </xf>
    <xf numFmtId="0" fontId="26" fillId="13" borderId="46" xfId="0" applyNumberFormat="1" applyFont="1" applyFill="1" applyBorder="1" applyAlignment="1">
      <alignment horizontal="center" vertical="center" readingOrder="2"/>
    </xf>
    <xf numFmtId="0" fontId="19" fillId="8" borderId="29" xfId="0" applyNumberFormat="1" applyFont="1" applyFill="1" applyBorder="1" applyAlignment="1">
      <alignment horizontal="center" vertical="center" wrapText="1"/>
    </xf>
    <xf numFmtId="0" fontId="19" fillId="8" borderId="30" xfId="0" applyNumberFormat="1" applyFont="1" applyFill="1" applyBorder="1" applyAlignment="1">
      <alignment horizontal="center" vertical="center" wrapText="1"/>
    </xf>
    <xf numFmtId="0" fontId="19" fillId="8" borderId="31" xfId="0" applyNumberFormat="1" applyFont="1" applyFill="1" applyBorder="1" applyAlignment="1">
      <alignment horizontal="center" vertical="center" wrapText="1"/>
    </xf>
    <xf numFmtId="0" fontId="19" fillId="8" borderId="16" xfId="0" applyNumberFormat="1" applyFont="1" applyFill="1" applyBorder="1" applyAlignment="1">
      <alignment horizontal="center" vertical="center" wrapText="1"/>
    </xf>
    <xf numFmtId="0" fontId="19" fillId="8" borderId="0" xfId="0" applyNumberFormat="1" applyFont="1" applyFill="1" applyBorder="1" applyAlignment="1">
      <alignment horizontal="center" vertical="center" wrapText="1"/>
    </xf>
    <xf numFmtId="0" fontId="19" fillId="8" borderId="17" xfId="0" applyNumberFormat="1" applyFont="1" applyFill="1" applyBorder="1" applyAlignment="1">
      <alignment horizontal="center" vertical="center" wrapText="1"/>
    </xf>
    <xf numFmtId="0" fontId="19" fillId="8" borderId="18" xfId="0" applyNumberFormat="1" applyFont="1" applyFill="1" applyBorder="1" applyAlignment="1">
      <alignment horizontal="center" vertical="center" wrapText="1"/>
    </xf>
    <xf numFmtId="0" fontId="19" fillId="8" borderId="32" xfId="0" applyNumberFormat="1" applyFont="1" applyFill="1" applyBorder="1" applyAlignment="1">
      <alignment horizontal="center" vertical="center" wrapText="1"/>
    </xf>
    <xf numFmtId="0" fontId="19" fillId="8" borderId="19" xfId="0" applyNumberFormat="1" applyFont="1" applyFill="1" applyBorder="1" applyAlignment="1">
      <alignment horizontal="center" vertical="center" wrapText="1"/>
    </xf>
    <xf numFmtId="0" fontId="18" fillId="3" borderId="29" xfId="0" applyNumberFormat="1" applyFont="1" applyFill="1" applyBorder="1" applyAlignment="1">
      <alignment horizontal="center" vertical="center"/>
    </xf>
    <xf numFmtId="0" fontId="18" fillId="3" borderId="30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 vertical="center"/>
    </xf>
    <xf numFmtId="0" fontId="18" fillId="0" borderId="25" xfId="0" applyNumberFormat="1" applyFont="1" applyBorder="1" applyAlignment="1">
      <alignment horizontal="center" vertical="center"/>
    </xf>
    <xf numFmtId="0" fontId="18" fillId="0" borderId="26" xfId="0" applyNumberFormat="1" applyFont="1" applyBorder="1" applyAlignment="1">
      <alignment horizontal="center" vertical="center"/>
    </xf>
    <xf numFmtId="2" fontId="19" fillId="3" borderId="24" xfId="0" applyNumberFormat="1" applyFont="1" applyFill="1" applyBorder="1" applyAlignment="1">
      <alignment horizontal="center" vertical="center"/>
    </xf>
    <xf numFmtId="2" fontId="19" fillId="3" borderId="25" xfId="0" applyNumberFormat="1" applyFont="1" applyFill="1" applyBorder="1" applyAlignment="1">
      <alignment horizontal="center" vertical="center"/>
    </xf>
    <xf numFmtId="2" fontId="18" fillId="10" borderId="27" xfId="0" applyNumberFormat="1" applyFont="1" applyFill="1" applyBorder="1" applyAlignment="1">
      <alignment horizontal="center" vertical="center"/>
    </xf>
    <xf numFmtId="2" fontId="18" fillId="10" borderId="14" xfId="0" applyNumberFormat="1" applyFont="1" applyFill="1" applyBorder="1" applyAlignment="1">
      <alignment horizontal="center" vertical="center"/>
    </xf>
    <xf numFmtId="2" fontId="18" fillId="10" borderId="27" xfId="0" applyNumberFormat="1" applyFont="1" applyFill="1" applyBorder="1" applyAlignment="1">
      <alignment horizontal="center" vertical="center" wrapText="1"/>
    </xf>
    <xf numFmtId="2" fontId="18" fillId="10" borderId="14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8" fillId="4" borderId="8" xfId="0" applyNumberFormat="1" applyFont="1" applyFill="1" applyBorder="1" applyAlignment="1" applyProtection="1">
      <alignment horizontal="center" vertical="center"/>
    </xf>
    <xf numFmtId="0" fontId="8" fillId="4" borderId="9" xfId="0" applyNumberFormat="1" applyFont="1" applyFill="1" applyBorder="1" applyAlignment="1" applyProtection="1">
      <alignment horizontal="center" vertical="center"/>
    </xf>
    <xf numFmtId="2" fontId="18" fillId="10" borderId="28" xfId="0" applyNumberFormat="1" applyFont="1" applyFill="1" applyBorder="1" applyAlignment="1">
      <alignment horizontal="center" vertical="center" readingOrder="2"/>
    </xf>
    <xf numFmtId="2" fontId="18" fillId="10" borderId="21" xfId="0" applyNumberFormat="1" applyFont="1" applyFill="1" applyBorder="1" applyAlignment="1">
      <alignment horizontal="center" vertical="center" readingOrder="2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8" fillId="4" borderId="10" xfId="0" applyNumberFormat="1" applyFont="1" applyFill="1" applyBorder="1" applyAlignment="1" applyProtection="1">
      <alignment horizontal="center" vertical="center"/>
    </xf>
    <xf numFmtId="0" fontId="8" fillId="2" borderId="5" xfId="0" applyNumberFormat="1" applyFont="1" applyFill="1" applyBorder="1" applyAlignment="1" applyProtection="1">
      <alignment horizontal="center" vertical="center"/>
    </xf>
    <xf numFmtId="0" fontId="1" fillId="12" borderId="14" xfId="0" applyNumberFormat="1" applyFont="1" applyFill="1" applyBorder="1" applyAlignment="1">
      <alignment horizontal="center" vertical="center"/>
    </xf>
    <xf numFmtId="0" fontId="1" fillId="12" borderId="21" xfId="0" applyNumberFormat="1" applyFont="1" applyFill="1" applyBorder="1" applyAlignment="1">
      <alignment horizontal="center" vertical="center"/>
    </xf>
    <xf numFmtId="2" fontId="1" fillId="3" borderId="29" xfId="0" applyNumberFormat="1" applyFont="1" applyFill="1" applyBorder="1" applyAlignment="1">
      <alignment horizontal="center" vertical="center"/>
    </xf>
    <xf numFmtId="2" fontId="1" fillId="3" borderId="30" xfId="0" applyNumberFormat="1" applyFont="1" applyFill="1" applyBorder="1" applyAlignment="1">
      <alignment horizontal="center" vertical="center"/>
    </xf>
    <xf numFmtId="2" fontId="1" fillId="3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8" fillId="3" borderId="11" xfId="0" applyNumberFormat="1" applyFont="1" applyFill="1" applyBorder="1" applyAlignment="1" applyProtection="1">
      <alignment horizontal="center" vertical="center"/>
    </xf>
    <xf numFmtId="0" fontId="8" fillId="3" borderId="12" xfId="0" applyNumberFormat="1" applyFont="1" applyFill="1" applyBorder="1" applyAlignment="1" applyProtection="1">
      <alignment horizontal="center" vertical="center"/>
    </xf>
    <xf numFmtId="0" fontId="8" fillId="3" borderId="16" xfId="0" applyNumberFormat="1" applyFont="1" applyFill="1" applyBorder="1" applyAlignment="1" applyProtection="1">
      <alignment horizontal="center" vertical="center"/>
    </xf>
    <xf numFmtId="0" fontId="8" fillId="3" borderId="17" xfId="0" applyNumberFormat="1" applyFont="1" applyFill="1" applyBorder="1" applyAlignment="1" applyProtection="1">
      <alignment horizontal="center" vertical="center"/>
    </xf>
    <xf numFmtId="0" fontId="8" fillId="3" borderId="18" xfId="0" applyNumberFormat="1" applyFont="1" applyFill="1" applyBorder="1" applyAlignment="1" applyProtection="1">
      <alignment horizontal="center" vertical="center"/>
    </xf>
    <xf numFmtId="0" fontId="8" fillId="3" borderId="19" xfId="0" applyNumberFormat="1" applyFont="1" applyFill="1" applyBorder="1" applyAlignment="1" applyProtection="1">
      <alignment horizontal="center" vertical="center"/>
    </xf>
    <xf numFmtId="0" fontId="8" fillId="4" borderId="13" xfId="0" applyNumberFormat="1" applyFont="1" applyFill="1" applyBorder="1" applyAlignment="1" applyProtection="1">
      <alignment horizontal="center" vertical="center"/>
    </xf>
    <xf numFmtId="0" fontId="8" fillId="4" borderId="14" xfId="0" applyNumberFormat="1" applyFont="1" applyFill="1" applyBorder="1" applyAlignment="1" applyProtection="1">
      <alignment horizontal="center" vertical="center"/>
    </xf>
    <xf numFmtId="0" fontId="8" fillId="4" borderId="15" xfId="0" applyNumberFormat="1" applyFont="1" applyFill="1" applyBorder="1" applyAlignment="1" applyProtection="1">
      <alignment horizontal="center" vertical="center"/>
    </xf>
    <xf numFmtId="0" fontId="8" fillId="4" borderId="20" xfId="0" applyNumberFormat="1" applyFont="1" applyFill="1" applyBorder="1" applyAlignment="1" applyProtection="1">
      <alignment horizontal="center" vertical="center"/>
    </xf>
    <xf numFmtId="0" fontId="8" fillId="4" borderId="21" xfId="0" applyNumberFormat="1" applyFont="1" applyFill="1" applyBorder="1" applyAlignment="1" applyProtection="1">
      <alignment horizontal="center" vertical="center"/>
    </xf>
    <xf numFmtId="0" fontId="8" fillId="4" borderId="22" xfId="0" applyNumberFormat="1" applyFont="1" applyFill="1" applyBorder="1" applyAlignment="1" applyProtection="1">
      <alignment horizontal="center" vertical="center"/>
    </xf>
    <xf numFmtId="0" fontId="18" fillId="5" borderId="14" xfId="0" applyNumberFormat="1" applyFont="1" applyFill="1" applyBorder="1" applyAlignment="1" applyProtection="1">
      <alignment horizontal="center" vertical="center"/>
      <protection locked="0"/>
    </xf>
    <xf numFmtId="0" fontId="9" fillId="3" borderId="6" xfId="0" applyNumberFormat="1" applyFont="1" applyFill="1" applyBorder="1" applyAlignment="1" applyProtection="1">
      <alignment horizontal="right" vertical="center"/>
    </xf>
    <xf numFmtId="0" fontId="9" fillId="3" borderId="7" xfId="0" applyNumberFormat="1" applyFont="1" applyFill="1" applyBorder="1" applyAlignment="1" applyProtection="1">
      <alignment horizontal="right" vertical="center"/>
    </xf>
    <xf numFmtId="0" fontId="18" fillId="5" borderId="15" xfId="0" applyNumberFormat="1" applyFont="1" applyFill="1" applyBorder="1" applyAlignment="1" applyProtection="1">
      <alignment horizontal="center" vertical="center"/>
      <protection locked="0"/>
    </xf>
    <xf numFmtId="0" fontId="18" fillId="11" borderId="24" xfId="0" applyNumberFormat="1" applyFont="1" applyFill="1" applyBorder="1" applyAlignment="1">
      <alignment horizontal="center" vertical="center"/>
    </xf>
    <xf numFmtId="0" fontId="18" fillId="11" borderId="25" xfId="0" applyNumberFormat="1" applyFont="1" applyFill="1" applyBorder="1" applyAlignment="1">
      <alignment horizontal="center" vertical="center"/>
    </xf>
    <xf numFmtId="0" fontId="18" fillId="11" borderId="26" xfId="0" applyNumberFormat="1" applyFont="1" applyFill="1" applyBorder="1" applyAlignment="1">
      <alignment horizontal="center" vertical="center"/>
    </xf>
    <xf numFmtId="0" fontId="1" fillId="12" borderId="15" xfId="0" applyNumberFormat="1" applyFont="1" applyFill="1" applyBorder="1" applyAlignment="1">
      <alignment horizontal="center" vertical="center"/>
    </xf>
    <xf numFmtId="0" fontId="1" fillId="12" borderId="22" xfId="0" applyNumberFormat="1" applyFont="1" applyFill="1" applyBorder="1" applyAlignment="1">
      <alignment horizontal="center" vertical="center"/>
    </xf>
    <xf numFmtId="2" fontId="18" fillId="3" borderId="29" xfId="0" applyNumberFormat="1" applyFont="1" applyFill="1" applyBorder="1" applyAlignment="1">
      <alignment horizontal="center" vertical="center"/>
    </xf>
    <xf numFmtId="2" fontId="18" fillId="3" borderId="30" xfId="0" applyNumberFormat="1" applyFont="1" applyFill="1" applyBorder="1" applyAlignment="1">
      <alignment horizontal="center" vertical="center"/>
    </xf>
    <xf numFmtId="2" fontId="18" fillId="3" borderId="31" xfId="0" applyNumberFormat="1" applyFont="1" applyFill="1" applyBorder="1" applyAlignment="1">
      <alignment horizontal="center" vertical="center"/>
    </xf>
    <xf numFmtId="0" fontId="10" fillId="12" borderId="14" xfId="0" applyNumberFormat="1" applyFont="1" applyFill="1" applyBorder="1" applyAlignment="1" applyProtection="1">
      <alignment horizontal="center" vertical="center"/>
    </xf>
    <xf numFmtId="2" fontId="20" fillId="10" borderId="27" xfId="0" applyNumberFormat="1" applyFont="1" applyFill="1" applyBorder="1" applyAlignment="1">
      <alignment horizontal="center" vertical="center"/>
    </xf>
    <xf numFmtId="2" fontId="20" fillId="10" borderId="14" xfId="0" applyNumberFormat="1" applyFont="1" applyFill="1" applyBorder="1" applyAlignment="1">
      <alignment horizontal="center" vertical="center"/>
    </xf>
    <xf numFmtId="0" fontId="18" fillId="3" borderId="1" xfId="0" applyNumberFormat="1" applyFont="1" applyFill="1" applyBorder="1" applyAlignment="1">
      <alignment horizontal="center" vertical="center"/>
    </xf>
    <xf numFmtId="0" fontId="18" fillId="3" borderId="23" xfId="0" applyNumberFormat="1" applyFont="1" applyFill="1" applyBorder="1" applyAlignment="1">
      <alignment horizontal="center" vertical="center"/>
    </xf>
    <xf numFmtId="0" fontId="18" fillId="3" borderId="2" xfId="0" applyNumberFormat="1" applyFont="1" applyFill="1" applyBorder="1" applyAlignment="1">
      <alignment horizontal="center" vertical="center"/>
    </xf>
    <xf numFmtId="0" fontId="1" fillId="12" borderId="34" xfId="0" applyNumberFormat="1" applyFont="1" applyFill="1" applyBorder="1" applyAlignment="1">
      <alignment horizontal="center" vertical="center"/>
    </xf>
    <xf numFmtId="0" fontId="1" fillId="12" borderId="20" xfId="0" applyNumberFormat="1" applyFont="1" applyFill="1" applyBorder="1" applyAlignment="1">
      <alignment horizontal="center" vertical="center"/>
    </xf>
    <xf numFmtId="0" fontId="29" fillId="9" borderId="29" xfId="0" applyNumberFormat="1" applyFont="1" applyFill="1" applyBorder="1" applyAlignment="1">
      <alignment horizontal="center" vertical="center"/>
    </xf>
    <xf numFmtId="0" fontId="29" fillId="9" borderId="30" xfId="0" applyNumberFormat="1" applyFont="1" applyFill="1" applyBorder="1" applyAlignment="1">
      <alignment horizontal="center" vertical="center"/>
    </xf>
    <xf numFmtId="0" fontId="29" fillId="9" borderId="31" xfId="0" applyNumberFormat="1" applyFont="1" applyFill="1" applyBorder="1" applyAlignment="1">
      <alignment horizontal="center" vertical="center"/>
    </xf>
    <xf numFmtId="0" fontId="29" fillId="9" borderId="18" xfId="0" applyNumberFormat="1" applyFont="1" applyFill="1" applyBorder="1" applyAlignment="1">
      <alignment horizontal="center" vertical="center"/>
    </xf>
    <xf numFmtId="0" fontId="29" fillId="9" borderId="32" xfId="0" applyNumberFormat="1" applyFont="1" applyFill="1" applyBorder="1" applyAlignment="1">
      <alignment horizontal="center" vertical="center"/>
    </xf>
    <xf numFmtId="0" fontId="29" fillId="9" borderId="19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" fillId="7" borderId="29" xfId="0" applyNumberFormat="1" applyFont="1" applyFill="1" applyBorder="1" applyAlignment="1">
      <alignment horizontal="center" vertical="center"/>
    </xf>
    <xf numFmtId="0" fontId="18" fillId="7" borderId="30" xfId="0" applyNumberFormat="1" applyFont="1" applyFill="1" applyBorder="1" applyAlignment="1">
      <alignment horizontal="center" vertical="center" readingOrder="1"/>
    </xf>
    <xf numFmtId="0" fontId="1" fillId="7" borderId="18" xfId="0" applyNumberFormat="1" applyFont="1" applyFill="1" applyBorder="1" applyAlignment="1">
      <alignment horizontal="center" vertical="center"/>
    </xf>
    <xf numFmtId="0" fontId="18" fillId="7" borderId="32" xfId="0" applyNumberFormat="1" applyFont="1" applyFill="1" applyBorder="1" applyAlignment="1">
      <alignment horizontal="center" vertical="center" readingOrder="1"/>
    </xf>
    <xf numFmtId="0" fontId="30" fillId="14" borderId="30" xfId="0" applyNumberFormat="1" applyFont="1" applyFill="1" applyBorder="1" applyAlignment="1">
      <alignment horizontal="center" vertical="center" wrapText="1"/>
    </xf>
    <xf numFmtId="0" fontId="30" fillId="14" borderId="31" xfId="0" applyNumberFormat="1" applyFont="1" applyFill="1" applyBorder="1" applyAlignment="1">
      <alignment horizontal="center" vertical="center" wrapText="1"/>
    </xf>
    <xf numFmtId="0" fontId="30" fillId="14" borderId="32" xfId="0" applyNumberFormat="1" applyFont="1" applyFill="1" applyBorder="1" applyAlignment="1">
      <alignment horizontal="center" vertical="center" wrapText="1"/>
    </xf>
    <xf numFmtId="0" fontId="30" fillId="14" borderId="19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microsoft.com/office/2007/relationships/hdphoto" Target="../media/hdphoto1.wdp"/><Relationship Id="rId1" Type="http://schemas.openxmlformats.org/officeDocument/2006/relationships/image" Target="../media/image3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219075</xdr:colOff>
      <xdr:row>35</xdr:row>
      <xdr:rowOff>9524</xdr:rowOff>
    </xdr:from>
    <xdr:ext cx="1647825" cy="333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/>
            <xdr:cNvSpPr txBox="1"/>
          </xdr:nvSpPr>
          <xdr:spPr>
            <a:xfrm>
              <a:off x="11649075" y="12011024"/>
              <a:ext cx="164782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𝑷𝒕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𝟗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𝑴𝒖𝒙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𝑴𝒄𝒙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𝑴𝒖𝒚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𝑴𝒄𝒚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2" name="TextBox 1"/>
            <xdr:cNvSpPr txBox="1"/>
          </xdr:nvSpPr>
          <xdr:spPr>
            <a:xfrm>
              <a:off x="11649075" y="12011024"/>
              <a:ext cx="164782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𝑷𝒖/𝑷𝒕+𝟖/𝟗(𝑴𝒖𝒙/𝑴𝒄𝒙+𝑴𝒖𝒚/𝑴𝒄𝒚)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16</xdr:col>
      <xdr:colOff>257175</xdr:colOff>
      <xdr:row>36</xdr:row>
      <xdr:rowOff>9525</xdr:rowOff>
    </xdr:from>
    <xdr:ext cx="1583575" cy="333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/>
            <xdr:cNvSpPr txBox="1"/>
          </xdr:nvSpPr>
          <xdr:spPr>
            <a:xfrm>
              <a:off x="11687175" y="12353925"/>
              <a:ext cx="158357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𝑷𝒕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+(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𝑴𝒖𝒙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𝑴𝒄𝒙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𝑴𝒖𝒚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𝑴𝒄𝒚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3" name="TextBox 2"/>
            <xdr:cNvSpPr txBox="1"/>
          </xdr:nvSpPr>
          <xdr:spPr>
            <a:xfrm>
              <a:off x="11687175" y="12353925"/>
              <a:ext cx="158357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𝑷𝒖/𝟐𝑷𝒕+(𝑴𝒖𝒙/𝑴𝒄𝒙+𝑴𝒖𝒚/𝑴𝒄𝒚)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26</xdr:col>
      <xdr:colOff>123825</xdr:colOff>
      <xdr:row>35</xdr:row>
      <xdr:rowOff>333374</xdr:rowOff>
    </xdr:from>
    <xdr:ext cx="1647825" cy="333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/>
            <xdr:cNvSpPr txBox="1"/>
          </xdr:nvSpPr>
          <xdr:spPr>
            <a:xfrm>
              <a:off x="18697575" y="12334874"/>
              <a:ext cx="164782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𝑷𝒄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𝟗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(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𝑴𝒖𝒙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𝑴𝒄𝒙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𝑴𝒖𝒚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𝑴𝒄𝒚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4" name="TextBox 3"/>
            <xdr:cNvSpPr txBox="1"/>
          </xdr:nvSpPr>
          <xdr:spPr>
            <a:xfrm>
              <a:off x="18697575" y="12334874"/>
              <a:ext cx="164782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𝑷𝒖/𝑷𝒄+𝟖/𝟗(𝑴𝒖𝒙/𝑴𝒄𝒙+𝑴𝒖𝒚/𝑴𝒄𝒚)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≤𝟏</a:t>
              </a:r>
              <a:endParaRPr lang="en-US" sz="1100" b="1"/>
            </a:p>
          </xdr:txBody>
        </xdr:sp>
      </mc:Fallback>
    </mc:AlternateContent>
    <xdr:clientData/>
  </xdr:oneCellAnchor>
  <xdr:oneCellAnchor>
    <xdr:from>
      <xdr:col>26</xdr:col>
      <xdr:colOff>171450</xdr:colOff>
      <xdr:row>37</xdr:row>
      <xdr:rowOff>9525</xdr:rowOff>
    </xdr:from>
    <xdr:ext cx="1583575" cy="33337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Box 4"/>
            <xdr:cNvSpPr txBox="1"/>
          </xdr:nvSpPr>
          <xdr:spPr>
            <a:xfrm>
              <a:off x="18745200" y="12696825"/>
              <a:ext cx="158357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𝑷𝒖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𝟐</m:t>
                        </m:r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𝑷𝒄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+(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𝑴𝒖𝒙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𝑴𝒄𝒙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+</m:t>
                    </m:r>
                    <m:f>
                      <m:fPr>
                        <m:ctrlPr>
                          <a:rPr lang="en-US" sz="11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𝑴𝒖𝒚</m:t>
                        </m:r>
                      </m:num>
                      <m:den>
                        <m:r>
                          <a:rPr lang="en-US" sz="1100" b="1" i="1">
                            <a:latin typeface="Cambria Math" panose="02040503050406030204" pitchFamily="18" charset="0"/>
                          </a:rPr>
                          <m:t>𝑴𝒄𝒚</m:t>
                        </m:r>
                      </m:den>
                    </m:f>
                    <m:r>
                      <a:rPr lang="en-US" sz="1100" b="1" i="1">
                        <a:latin typeface="Cambria Math" panose="02040503050406030204" pitchFamily="18" charset="0"/>
                      </a:rPr>
                      <m:t>)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≤</m:t>
                    </m:r>
                    <m:r>
                      <a:rPr lang="en-US" sz="1100" b="1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𝟏</m:t>
                    </m:r>
                  </m:oMath>
                </m:oMathPara>
              </a14:m>
              <a:endParaRPr lang="en-US" sz="1100" b="1"/>
            </a:p>
          </xdr:txBody>
        </xdr:sp>
      </mc:Choice>
      <mc:Fallback xmlns="">
        <xdr:sp macro="" textlink="">
          <xdr:nvSpPr>
            <xdr:cNvPr id="5" name="TextBox 4"/>
            <xdr:cNvSpPr txBox="1"/>
          </xdr:nvSpPr>
          <xdr:spPr>
            <a:xfrm>
              <a:off x="18745200" y="12696825"/>
              <a:ext cx="1583575" cy="3333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n-US" sz="1100" b="1" i="0">
                  <a:latin typeface="Cambria Math" panose="02040503050406030204" pitchFamily="18" charset="0"/>
                </a:rPr>
                <a:t>𝑷𝒖/𝟐𝑷𝒄+(𝑴𝒖𝒙/𝑴𝒄𝒙+𝑴𝒖𝒚/𝑴𝒄𝒚)</a:t>
              </a:r>
              <a:r>
                <a:rPr lang="en-US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≤𝟏</a:t>
              </a:r>
              <a:endParaRPr lang="en-US" sz="1100" b="1"/>
            </a:p>
          </xdr:txBody>
        </xdr:sp>
      </mc:Fallback>
    </mc:AlternateContent>
    <xdr:clientData/>
  </xdr:oneCellAnchor>
  <xdr:twoCellAnchor editAs="oneCell">
    <xdr:from>
      <xdr:col>8</xdr:col>
      <xdr:colOff>38100</xdr:colOff>
      <xdr:row>50</xdr:row>
      <xdr:rowOff>289926</xdr:rowOff>
    </xdr:from>
    <xdr:to>
      <xdr:col>11</xdr:col>
      <xdr:colOff>146169</xdr:colOff>
      <xdr:row>57</xdr:row>
      <xdr:rowOff>230377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27700" y="16215726"/>
          <a:ext cx="2241669" cy="2340751"/>
        </a:xfrm>
        <a:prstGeom prst="rect">
          <a:avLst/>
        </a:prstGeom>
      </xdr:spPr>
    </xdr:pic>
    <xdr:clientData/>
  </xdr:twoCellAnchor>
  <xdr:twoCellAnchor editAs="oneCell">
    <xdr:from>
      <xdr:col>14</xdr:col>
      <xdr:colOff>292100</xdr:colOff>
      <xdr:row>50</xdr:row>
      <xdr:rowOff>208057</xdr:rowOff>
    </xdr:from>
    <xdr:to>
      <xdr:col>25</xdr:col>
      <xdr:colOff>375035</xdr:colOff>
      <xdr:row>57</xdr:row>
      <xdr:rowOff>279400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248900" y="16133857"/>
          <a:ext cx="7906135" cy="2471643"/>
        </a:xfrm>
        <a:prstGeom prst="rect">
          <a:avLst/>
        </a:prstGeom>
      </xdr:spPr>
    </xdr:pic>
    <xdr:clientData/>
  </xdr:twoCellAnchor>
  <xdr:twoCellAnchor>
    <xdr:from>
      <xdr:col>9</xdr:col>
      <xdr:colOff>596900</xdr:colOff>
      <xdr:row>56</xdr:row>
      <xdr:rowOff>304800</xdr:rowOff>
    </xdr:from>
    <xdr:to>
      <xdr:col>11</xdr:col>
      <xdr:colOff>63500</xdr:colOff>
      <xdr:row>57</xdr:row>
      <xdr:rowOff>279400</xdr:rowOff>
    </xdr:to>
    <xdr:sp macro="" textlink="">
      <xdr:nvSpPr>
        <xdr:cNvPr id="11" name="Rectangle 10"/>
        <xdr:cNvSpPr/>
      </xdr:nvSpPr>
      <xdr:spPr>
        <a:xfrm>
          <a:off x="6997700" y="18288000"/>
          <a:ext cx="889000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571500</xdr:colOff>
      <xdr:row>52</xdr:row>
      <xdr:rowOff>317500</xdr:rowOff>
    </xdr:from>
    <xdr:to>
      <xdr:col>11</xdr:col>
      <xdr:colOff>101600</xdr:colOff>
      <xdr:row>53</xdr:row>
      <xdr:rowOff>292100</xdr:rowOff>
    </xdr:to>
    <xdr:sp macro="" textlink="">
      <xdr:nvSpPr>
        <xdr:cNvPr id="12" name="Rectangle 11"/>
        <xdr:cNvSpPr/>
      </xdr:nvSpPr>
      <xdr:spPr>
        <a:xfrm>
          <a:off x="6972300" y="16929100"/>
          <a:ext cx="952500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106034</xdr:colOff>
      <xdr:row>53</xdr:row>
      <xdr:rowOff>25400</xdr:rowOff>
    </xdr:from>
    <xdr:to>
      <xdr:col>11</xdr:col>
      <xdr:colOff>283834</xdr:colOff>
      <xdr:row>54</xdr:row>
      <xdr:rowOff>0</xdr:rowOff>
    </xdr:to>
    <xdr:sp macro="" textlink="">
      <xdr:nvSpPr>
        <xdr:cNvPr id="13" name="Rectangle 12"/>
        <xdr:cNvSpPr/>
      </xdr:nvSpPr>
      <xdr:spPr>
        <a:xfrm>
          <a:off x="7218034" y="16979900"/>
          <a:ext cx="889000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563234</xdr:colOff>
      <xdr:row>54</xdr:row>
      <xdr:rowOff>266700</xdr:rowOff>
    </xdr:from>
    <xdr:to>
      <xdr:col>10</xdr:col>
      <xdr:colOff>584200</xdr:colOff>
      <xdr:row>55</xdr:row>
      <xdr:rowOff>241300</xdr:rowOff>
    </xdr:to>
    <xdr:sp macro="" textlink="">
      <xdr:nvSpPr>
        <xdr:cNvPr id="14" name="Rectangle 13"/>
        <xdr:cNvSpPr/>
      </xdr:nvSpPr>
      <xdr:spPr>
        <a:xfrm>
          <a:off x="6964034" y="17564100"/>
          <a:ext cx="732166" cy="317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79375</xdr:colOff>
      <xdr:row>53</xdr:row>
      <xdr:rowOff>0</xdr:rowOff>
    </xdr:from>
    <xdr:to>
      <xdr:col>12</xdr:col>
      <xdr:colOff>0</xdr:colOff>
      <xdr:row>54</xdr:row>
      <xdr:rowOff>0</xdr:rowOff>
    </xdr:to>
    <xdr:cxnSp macro="">
      <xdr:nvCxnSpPr>
        <xdr:cNvPr id="18" name="Straight Arrow Connector 17"/>
        <xdr:cNvCxnSpPr/>
      </xdr:nvCxnSpPr>
      <xdr:spPr>
        <a:xfrm flipV="1">
          <a:off x="7223125" y="17179018"/>
          <a:ext cx="1349375" cy="34017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549275</xdr:colOff>
      <xdr:row>51</xdr:row>
      <xdr:rowOff>147410</xdr:rowOff>
    </xdr:from>
    <xdr:to>
      <xdr:col>11</xdr:col>
      <xdr:colOff>680357</xdr:colOff>
      <xdr:row>53</xdr:row>
      <xdr:rowOff>265792</xdr:rowOff>
    </xdr:to>
    <xdr:cxnSp macro="">
      <xdr:nvCxnSpPr>
        <xdr:cNvPr id="19" name="Straight Arrow Connector 18"/>
        <xdr:cNvCxnSpPr/>
      </xdr:nvCxnSpPr>
      <xdr:spPr>
        <a:xfrm flipV="1">
          <a:off x="6978650" y="16646071"/>
          <a:ext cx="1559832" cy="79873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537936</xdr:colOff>
      <xdr:row>55</xdr:row>
      <xdr:rowOff>136071</xdr:rowOff>
    </xdr:from>
    <xdr:to>
      <xdr:col>11</xdr:col>
      <xdr:colOff>703036</xdr:colOff>
      <xdr:row>55</xdr:row>
      <xdr:rowOff>141060</xdr:rowOff>
    </xdr:to>
    <xdr:cxnSp macro="">
      <xdr:nvCxnSpPr>
        <xdr:cNvPr id="21" name="Straight Arrow Connector 20"/>
        <xdr:cNvCxnSpPr/>
      </xdr:nvCxnSpPr>
      <xdr:spPr>
        <a:xfrm flipV="1">
          <a:off x="6967311" y="17995446"/>
          <a:ext cx="1593850" cy="498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497568</xdr:colOff>
      <xdr:row>55</xdr:row>
      <xdr:rowOff>327478</xdr:rowOff>
    </xdr:from>
    <xdr:to>
      <xdr:col>11</xdr:col>
      <xdr:colOff>691696</xdr:colOff>
      <xdr:row>56</xdr:row>
      <xdr:rowOff>181428</xdr:rowOff>
    </xdr:to>
    <xdr:cxnSp macro="">
      <xdr:nvCxnSpPr>
        <xdr:cNvPr id="22" name="Straight Arrow Connector 21"/>
        <xdr:cNvCxnSpPr/>
      </xdr:nvCxnSpPr>
      <xdr:spPr>
        <a:xfrm>
          <a:off x="6926943" y="18186853"/>
          <a:ext cx="1622878" cy="194129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124732</xdr:colOff>
      <xdr:row>49</xdr:row>
      <xdr:rowOff>272142</xdr:rowOff>
    </xdr:from>
    <xdr:to>
      <xdr:col>21</xdr:col>
      <xdr:colOff>691696</xdr:colOff>
      <xdr:row>52</xdr:row>
      <xdr:rowOff>249465</xdr:rowOff>
    </xdr:to>
    <xdr:cxnSp macro="">
      <xdr:nvCxnSpPr>
        <xdr:cNvPr id="26" name="Straight Arrow Connector 25"/>
        <xdr:cNvCxnSpPr/>
      </xdr:nvCxnSpPr>
      <xdr:spPr>
        <a:xfrm flipV="1">
          <a:off x="14412232" y="16090446"/>
          <a:ext cx="1281339" cy="9978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181429</xdr:colOff>
      <xdr:row>55</xdr:row>
      <xdr:rowOff>215446</xdr:rowOff>
    </xdr:from>
    <xdr:to>
      <xdr:col>21</xdr:col>
      <xdr:colOff>22679</xdr:colOff>
      <xdr:row>55</xdr:row>
      <xdr:rowOff>215446</xdr:rowOff>
    </xdr:to>
    <xdr:cxnSp macro="">
      <xdr:nvCxnSpPr>
        <xdr:cNvPr id="30" name="Straight Connector 29"/>
        <xdr:cNvCxnSpPr/>
      </xdr:nvCxnSpPr>
      <xdr:spPr>
        <a:xfrm flipH="1">
          <a:off x="13754554" y="18074821"/>
          <a:ext cx="127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430893</xdr:colOff>
      <xdr:row>55</xdr:row>
      <xdr:rowOff>220436</xdr:rowOff>
    </xdr:from>
    <xdr:to>
      <xdr:col>19</xdr:col>
      <xdr:colOff>231776</xdr:colOff>
      <xdr:row>58</xdr:row>
      <xdr:rowOff>317500</xdr:rowOff>
    </xdr:to>
    <xdr:cxnSp macro="">
      <xdr:nvCxnSpPr>
        <xdr:cNvPr id="31" name="Straight Arrow Connector 30"/>
        <xdr:cNvCxnSpPr/>
      </xdr:nvCxnSpPr>
      <xdr:spPr>
        <a:xfrm flipH="1">
          <a:off x="12575268" y="18079811"/>
          <a:ext cx="1229633" cy="11176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476250</xdr:colOff>
      <xdr:row>50</xdr:row>
      <xdr:rowOff>34018</xdr:rowOff>
    </xdr:from>
    <xdr:to>
      <xdr:col>19</xdr:col>
      <xdr:colOff>163739</xdr:colOff>
      <xdr:row>53</xdr:row>
      <xdr:rowOff>163740</xdr:rowOff>
    </xdr:to>
    <xdr:cxnSp macro="">
      <xdr:nvCxnSpPr>
        <xdr:cNvPr id="34" name="Straight Arrow Connector 33"/>
        <xdr:cNvCxnSpPr/>
      </xdr:nvCxnSpPr>
      <xdr:spPr>
        <a:xfrm flipH="1" flipV="1">
          <a:off x="13335000" y="16192500"/>
          <a:ext cx="401864" cy="115025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521607</xdr:colOff>
      <xdr:row>55</xdr:row>
      <xdr:rowOff>78014</xdr:rowOff>
    </xdr:from>
    <xdr:to>
      <xdr:col>19</xdr:col>
      <xdr:colOff>180068</xdr:colOff>
      <xdr:row>58</xdr:row>
      <xdr:rowOff>317500</xdr:rowOff>
    </xdr:to>
    <xdr:cxnSp macro="">
      <xdr:nvCxnSpPr>
        <xdr:cNvPr id="35" name="Straight Arrow Connector 34"/>
        <xdr:cNvCxnSpPr/>
      </xdr:nvCxnSpPr>
      <xdr:spPr>
        <a:xfrm flipH="1">
          <a:off x="10522857" y="17937389"/>
          <a:ext cx="3230336" cy="126002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314325</xdr:colOff>
      <xdr:row>4</xdr:row>
      <xdr:rowOff>38100</xdr:rowOff>
    </xdr:from>
    <xdr:to>
      <xdr:col>19</xdr:col>
      <xdr:colOff>581025</xdr:colOff>
      <xdr:row>34</xdr:row>
      <xdr:rowOff>180361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6410325" y="800100"/>
          <a:ext cx="5753100" cy="5857261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4</xdr:row>
      <xdr:rowOff>38100</xdr:rowOff>
    </xdr:from>
    <xdr:to>
      <xdr:col>10</xdr:col>
      <xdr:colOff>151877</xdr:colOff>
      <xdr:row>34</xdr:row>
      <xdr:rowOff>152400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harpenSoften amount="50000"/>
                  </a14:imgEffect>
                  <a14:imgEffect>
                    <a14:saturation sat="400000"/>
                  </a14:imgEffect>
                  <a14:imgEffect>
                    <a14:brightnessContrast contrast="-4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514350" y="800100"/>
          <a:ext cx="5733527" cy="582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legram.me/saber_kalantari72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216"/>
  <sheetViews>
    <sheetView tabSelected="1" topLeftCell="A6" zoomScale="93" zoomScaleNormal="93" workbookViewId="0">
      <selection activeCell="Z46" sqref="Z46"/>
    </sheetView>
  </sheetViews>
  <sheetFormatPr defaultRowHeight="15" x14ac:dyDescent="0.25"/>
  <cols>
    <col min="1" max="5" width="10.7109375" style="1" customWidth="1"/>
    <col min="6" max="20" width="10.7109375" style="3" customWidth="1"/>
    <col min="21" max="26" width="10.7109375" style="22" customWidth="1"/>
    <col min="27" max="30" width="9.140625" style="22"/>
    <col min="31" max="49" width="9.140625" style="23"/>
  </cols>
  <sheetData>
    <row r="1" spans="1:31" ht="15.75" thickBot="1" x14ac:dyDescent="0.3">
      <c r="A1" s="2"/>
      <c r="B1" s="2"/>
      <c r="C1" s="2"/>
      <c r="D1" s="2"/>
      <c r="E1" s="2"/>
    </row>
    <row r="2" spans="1:31" ht="15" customHeight="1" x14ac:dyDescent="0.25">
      <c r="A2" s="2"/>
      <c r="B2" s="2"/>
      <c r="C2" s="2"/>
      <c r="D2" s="2"/>
      <c r="E2" s="2"/>
      <c r="O2" s="96" t="s">
        <v>29</v>
      </c>
      <c r="P2" s="97"/>
      <c r="Q2" s="97"/>
      <c r="R2" s="97"/>
      <c r="S2" s="97"/>
      <c r="T2" s="98"/>
      <c r="V2" s="76" t="s">
        <v>107</v>
      </c>
      <c r="W2" s="77"/>
      <c r="X2" s="77"/>
      <c r="Y2" s="77"/>
      <c r="Z2" s="87" t="s">
        <v>108</v>
      </c>
      <c r="AA2" s="88"/>
      <c r="AB2" s="88"/>
      <c r="AC2" s="88"/>
      <c r="AD2" s="88"/>
      <c r="AE2" s="89"/>
    </row>
    <row r="3" spans="1:31" ht="15" customHeight="1" x14ac:dyDescent="0.25">
      <c r="A3" s="2"/>
      <c r="B3" s="2"/>
      <c r="C3" s="2"/>
      <c r="D3" s="2"/>
      <c r="E3" s="2"/>
      <c r="O3" s="99"/>
      <c r="P3" s="100"/>
      <c r="Q3" s="100"/>
      <c r="R3" s="100"/>
      <c r="S3" s="100"/>
      <c r="T3" s="101"/>
      <c r="V3" s="78"/>
      <c r="W3" s="79"/>
      <c r="X3" s="79"/>
      <c r="Y3" s="79"/>
      <c r="Z3" s="90"/>
      <c r="AA3" s="91"/>
      <c r="AB3" s="91"/>
      <c r="AC3" s="91"/>
      <c r="AD3" s="91"/>
      <c r="AE3" s="92"/>
    </row>
    <row r="4" spans="1:31" ht="15" customHeight="1" x14ac:dyDescent="0.25">
      <c r="A4" s="2"/>
      <c r="B4" s="2"/>
      <c r="C4" s="2"/>
      <c r="D4" s="2"/>
      <c r="E4" s="2"/>
      <c r="O4" s="99"/>
      <c r="P4" s="100"/>
      <c r="Q4" s="100"/>
      <c r="R4" s="100"/>
      <c r="S4" s="100"/>
      <c r="T4" s="101"/>
      <c r="V4" s="78"/>
      <c r="W4" s="79"/>
      <c r="X4" s="79"/>
      <c r="Y4" s="79"/>
      <c r="Z4" s="90"/>
      <c r="AA4" s="91"/>
      <c r="AB4" s="91"/>
      <c r="AC4" s="91"/>
      <c r="AD4" s="91"/>
      <c r="AE4" s="92"/>
    </row>
    <row r="5" spans="1:31" ht="15.75" customHeight="1" thickBot="1" x14ac:dyDescent="0.3">
      <c r="A5" s="2"/>
      <c r="B5" s="2"/>
      <c r="C5" s="2"/>
      <c r="D5" s="2"/>
      <c r="E5" s="2"/>
      <c r="O5" s="99"/>
      <c r="P5" s="100"/>
      <c r="Q5" s="100"/>
      <c r="R5" s="100"/>
      <c r="S5" s="100"/>
      <c r="T5" s="101"/>
      <c r="V5" s="80"/>
      <c r="W5" s="81"/>
      <c r="X5" s="81"/>
      <c r="Y5" s="81"/>
      <c r="Z5" s="93"/>
      <c r="AA5" s="94"/>
      <c r="AB5" s="94"/>
      <c r="AC5" s="94"/>
      <c r="AD5" s="94"/>
      <c r="AE5" s="95"/>
    </row>
    <row r="6" spans="1:31" ht="15.75" thickBot="1" x14ac:dyDescent="0.3">
      <c r="A6" s="2"/>
      <c r="B6" s="2"/>
      <c r="C6" s="2"/>
      <c r="D6" s="2"/>
      <c r="E6" s="2"/>
      <c r="O6" s="102"/>
      <c r="P6" s="103"/>
      <c r="Q6" s="103"/>
      <c r="R6" s="103"/>
      <c r="S6" s="103"/>
      <c r="T6" s="104"/>
      <c r="V6" s="82" t="s">
        <v>104</v>
      </c>
      <c r="W6" s="82"/>
      <c r="X6" s="82"/>
      <c r="Y6" s="82"/>
      <c r="AA6" s="86" t="s">
        <v>106</v>
      </c>
      <c r="AB6" s="86"/>
    </row>
    <row r="7" spans="1:31" ht="27" customHeight="1" thickBot="1" x14ac:dyDescent="0.3">
      <c r="V7" s="83" t="s">
        <v>105</v>
      </c>
      <c r="W7" s="84"/>
      <c r="X7" s="84"/>
      <c r="Y7" s="84"/>
      <c r="AA7" s="86"/>
      <c r="AB7" s="86"/>
    </row>
    <row r="8" spans="1:31" ht="27" customHeight="1" x14ac:dyDescent="0.25">
      <c r="C8" s="111" t="s">
        <v>85</v>
      </c>
      <c r="D8" s="112"/>
      <c r="E8" s="112"/>
      <c r="F8" s="112"/>
      <c r="G8" s="112"/>
      <c r="H8" s="112"/>
      <c r="I8" s="112"/>
      <c r="J8" s="112"/>
      <c r="K8" s="112"/>
      <c r="L8" s="24" t="s">
        <v>2</v>
      </c>
      <c r="M8" s="24" t="s">
        <v>3</v>
      </c>
      <c r="N8" s="25" t="s">
        <v>47</v>
      </c>
      <c r="O8" s="26" t="s">
        <v>46</v>
      </c>
      <c r="P8" s="27"/>
      <c r="V8" s="84"/>
      <c r="W8" s="84"/>
      <c r="X8" s="84"/>
      <c r="Y8" s="84"/>
    </row>
    <row r="9" spans="1:31" ht="27" customHeight="1" thickBot="1" x14ac:dyDescent="0.3">
      <c r="C9" s="113" t="s">
        <v>1</v>
      </c>
      <c r="D9" s="114"/>
      <c r="E9" s="114"/>
      <c r="F9" s="114"/>
      <c r="G9" s="114"/>
      <c r="H9" s="114"/>
      <c r="I9" s="114"/>
      <c r="J9" s="114"/>
      <c r="K9" s="114"/>
      <c r="L9" s="28"/>
      <c r="M9" s="28"/>
      <c r="N9" s="28"/>
      <c r="O9" s="29"/>
      <c r="V9" s="85"/>
      <c r="W9" s="85"/>
      <c r="X9" s="85"/>
      <c r="Y9" s="85"/>
    </row>
    <row r="10" spans="1:31" ht="27" customHeight="1" thickTop="1" thickBot="1" x14ac:dyDescent="0.3">
      <c r="C10" s="113" t="s">
        <v>0</v>
      </c>
      <c r="D10" s="114"/>
      <c r="E10" s="114"/>
      <c r="F10" s="114"/>
      <c r="G10" s="114"/>
      <c r="H10" s="114"/>
      <c r="I10" s="114"/>
      <c r="J10" s="114"/>
      <c r="K10" s="114"/>
      <c r="L10" s="28"/>
      <c r="M10" s="28"/>
      <c r="N10" s="28"/>
      <c r="O10" s="29"/>
    </row>
    <row r="11" spans="1:31" ht="27" customHeight="1" thickBot="1" x14ac:dyDescent="0.3">
      <c r="C11" s="113" t="s">
        <v>86</v>
      </c>
      <c r="D11" s="114"/>
      <c r="E11" s="114"/>
      <c r="F11" s="114"/>
      <c r="G11" s="114"/>
      <c r="H11" s="114"/>
      <c r="I11" s="114"/>
      <c r="J11" s="114"/>
      <c r="K11" s="114"/>
      <c r="L11" s="28"/>
      <c r="M11" s="28"/>
      <c r="N11" s="28"/>
      <c r="O11" s="29"/>
      <c r="U11" s="117" t="s">
        <v>15</v>
      </c>
      <c r="V11" s="118"/>
      <c r="W11" s="119" t="s">
        <v>16</v>
      </c>
      <c r="X11" s="120"/>
      <c r="Y11" s="129" t="s">
        <v>17</v>
      </c>
      <c r="Z11" s="120"/>
    </row>
    <row r="12" spans="1:31" ht="27" customHeight="1" x14ac:dyDescent="0.25">
      <c r="C12" s="115" t="s">
        <v>87</v>
      </c>
      <c r="D12" s="116"/>
      <c r="E12" s="116"/>
      <c r="F12" s="116"/>
      <c r="G12" s="116"/>
      <c r="H12" s="116"/>
      <c r="I12" s="116"/>
      <c r="J12" s="116"/>
      <c r="K12" s="116"/>
      <c r="L12" s="149"/>
      <c r="M12" s="149"/>
      <c r="N12" s="149"/>
      <c r="O12" s="152"/>
      <c r="U12" s="150" t="s">
        <v>18</v>
      </c>
      <c r="V12" s="151"/>
      <c r="W12" s="121">
        <v>0.3</v>
      </c>
      <c r="X12" s="122"/>
      <c r="Y12" s="122" t="s">
        <v>19</v>
      </c>
      <c r="Z12" s="128"/>
    </row>
    <row r="13" spans="1:31" ht="27" customHeight="1" x14ac:dyDescent="0.25">
      <c r="C13" s="115"/>
      <c r="D13" s="116"/>
      <c r="E13" s="116"/>
      <c r="F13" s="116"/>
      <c r="G13" s="116"/>
      <c r="H13" s="116"/>
      <c r="I13" s="116"/>
      <c r="J13" s="116"/>
      <c r="K13" s="116"/>
      <c r="L13" s="149"/>
      <c r="M13" s="149"/>
      <c r="N13" s="149"/>
      <c r="O13" s="152"/>
      <c r="U13" s="137" t="s">
        <v>20</v>
      </c>
      <c r="V13" s="138"/>
      <c r="W13" s="143">
        <v>0.5</v>
      </c>
      <c r="X13" s="144"/>
      <c r="Y13" s="144" t="s">
        <v>21</v>
      </c>
      <c r="Z13" s="145"/>
    </row>
    <row r="14" spans="1:31" ht="27" customHeight="1" x14ac:dyDescent="0.25">
      <c r="C14" s="113" t="s">
        <v>99</v>
      </c>
      <c r="D14" s="114"/>
      <c r="E14" s="114"/>
      <c r="F14" s="114"/>
      <c r="G14" s="114"/>
      <c r="H14" s="114"/>
      <c r="I14" s="114"/>
      <c r="J14" s="114"/>
      <c r="K14" s="114"/>
      <c r="L14" s="28"/>
      <c r="M14" s="28"/>
      <c r="N14" s="28"/>
      <c r="O14" s="29"/>
      <c r="U14" s="139"/>
      <c r="V14" s="140"/>
      <c r="W14" s="143">
        <v>0.6</v>
      </c>
      <c r="X14" s="144"/>
      <c r="Y14" s="144" t="s">
        <v>22</v>
      </c>
      <c r="Z14" s="145"/>
    </row>
    <row r="15" spans="1:31" ht="27" customHeight="1" thickBot="1" x14ac:dyDescent="0.3">
      <c r="C15" s="162" t="s">
        <v>88</v>
      </c>
      <c r="D15" s="163"/>
      <c r="E15" s="163"/>
      <c r="F15" s="163"/>
      <c r="G15" s="163"/>
      <c r="H15" s="163"/>
      <c r="I15" s="163"/>
      <c r="J15" s="163"/>
      <c r="K15" s="163"/>
      <c r="L15" s="28"/>
      <c r="M15" s="28"/>
      <c r="N15" s="28"/>
      <c r="O15" s="29"/>
      <c r="U15" s="141"/>
      <c r="V15" s="142"/>
      <c r="W15" s="146">
        <v>0.8</v>
      </c>
      <c r="X15" s="147"/>
      <c r="Y15" s="147" t="s">
        <v>23</v>
      </c>
      <c r="Z15" s="148"/>
    </row>
    <row r="16" spans="1:31" ht="27" customHeight="1" thickBot="1" x14ac:dyDescent="0.3">
      <c r="C16" s="123" t="s">
        <v>48</v>
      </c>
      <c r="D16" s="124"/>
      <c r="E16" s="124"/>
      <c r="F16" s="124"/>
      <c r="G16" s="124"/>
      <c r="H16" s="124"/>
      <c r="I16" s="124"/>
      <c r="J16" s="124"/>
      <c r="K16" s="124"/>
      <c r="L16" s="6">
        <v>161028</v>
      </c>
      <c r="M16" s="6">
        <v>10085</v>
      </c>
      <c r="N16" s="6">
        <v>2017000</v>
      </c>
      <c r="O16" s="30">
        <v>0</v>
      </c>
    </row>
    <row r="17" spans="1:21" ht="27" customHeight="1" x14ac:dyDescent="0.25"/>
    <row r="18" spans="1:21" ht="27" customHeight="1" thickBot="1" x14ac:dyDescent="0.3"/>
    <row r="19" spans="1:21" ht="27" customHeight="1" thickBot="1" x14ac:dyDescent="0.3">
      <c r="H19" s="105" t="s">
        <v>9</v>
      </c>
      <c r="I19" s="106"/>
      <c r="J19" s="106"/>
      <c r="K19" s="106"/>
      <c r="L19" s="106"/>
      <c r="M19" s="106"/>
      <c r="N19" s="106"/>
      <c r="O19" s="106"/>
      <c r="P19" s="107"/>
    </row>
    <row r="20" spans="1:21" ht="27" customHeight="1" x14ac:dyDescent="0.25">
      <c r="H20" s="153" t="s">
        <v>90</v>
      </c>
      <c r="I20" s="154"/>
      <c r="J20" s="154"/>
      <c r="K20" s="154"/>
      <c r="L20" s="125" t="s">
        <v>89</v>
      </c>
      <c r="M20" s="154" t="s">
        <v>91</v>
      </c>
      <c r="N20" s="154"/>
      <c r="O20" s="154"/>
      <c r="P20" s="155"/>
    </row>
    <row r="21" spans="1:21" ht="27" customHeight="1" x14ac:dyDescent="0.25">
      <c r="H21" s="31" t="s">
        <v>6</v>
      </c>
      <c r="I21" s="5">
        <v>149.1</v>
      </c>
      <c r="J21" s="32" t="s">
        <v>5</v>
      </c>
      <c r="K21" s="5">
        <f>30*1.9</f>
        <v>57</v>
      </c>
      <c r="L21" s="126"/>
      <c r="M21" s="32" t="s">
        <v>4</v>
      </c>
      <c r="N21" s="33">
        <f>(K21/I21)*L16</f>
        <v>61560</v>
      </c>
      <c r="O21" s="32" t="s">
        <v>8</v>
      </c>
      <c r="P21" s="34">
        <f>(J22/I21)*L16</f>
        <v>37908</v>
      </c>
    </row>
    <row r="22" spans="1:21" ht="27" customHeight="1" x14ac:dyDescent="0.25">
      <c r="H22" s="35"/>
      <c r="I22" s="32" t="s">
        <v>7</v>
      </c>
      <c r="J22" s="5">
        <v>35.1</v>
      </c>
      <c r="K22" s="36"/>
      <c r="L22" s="126"/>
      <c r="M22" s="36"/>
      <c r="N22" s="32" t="s">
        <v>10</v>
      </c>
      <c r="O22" s="33">
        <f>M16</f>
        <v>10085</v>
      </c>
      <c r="P22" s="37"/>
    </row>
    <row r="23" spans="1:21" ht="27" customHeight="1" x14ac:dyDescent="0.25">
      <c r="H23" s="31" t="s">
        <v>55</v>
      </c>
      <c r="I23" s="5">
        <v>25170</v>
      </c>
      <c r="J23" s="32" t="s">
        <v>56</v>
      </c>
      <c r="K23" s="5">
        <v>1</v>
      </c>
      <c r="L23" s="126"/>
      <c r="M23" s="32" t="s">
        <v>50</v>
      </c>
      <c r="N23" s="33">
        <f>((2*I24)/I23)*N16</f>
        <v>1884937.3857767184</v>
      </c>
      <c r="O23" s="32" t="s">
        <v>49</v>
      </c>
      <c r="P23" s="34">
        <f>(K24/I23)*N16</f>
        <v>132142.74930472785</v>
      </c>
    </row>
    <row r="24" spans="1:21" ht="27" customHeight="1" x14ac:dyDescent="0.25">
      <c r="H24" s="31" t="s">
        <v>51</v>
      </c>
      <c r="I24" s="5">
        <v>11761</v>
      </c>
      <c r="J24" s="32" t="s">
        <v>52</v>
      </c>
      <c r="K24" s="5">
        <v>1649</v>
      </c>
      <c r="L24" s="126"/>
      <c r="M24" s="32" t="s">
        <v>58</v>
      </c>
      <c r="N24" s="33">
        <f>((2*I25)/K23)*O16</f>
        <v>0</v>
      </c>
      <c r="O24" s="32" t="s">
        <v>57</v>
      </c>
      <c r="P24" s="34">
        <f>(K25/K23)*O16</f>
        <v>0</v>
      </c>
    </row>
    <row r="25" spans="1:21" ht="27" customHeight="1" thickBot="1" x14ac:dyDescent="0.3">
      <c r="H25" s="38" t="s">
        <v>54</v>
      </c>
      <c r="I25" s="6">
        <v>0</v>
      </c>
      <c r="J25" s="39" t="s">
        <v>53</v>
      </c>
      <c r="K25" s="6">
        <v>1</v>
      </c>
      <c r="L25" s="127"/>
      <c r="M25" s="40"/>
      <c r="N25" s="40"/>
      <c r="O25" s="40"/>
      <c r="P25" s="41"/>
    </row>
    <row r="26" spans="1:21" ht="27" customHeight="1" thickBot="1" x14ac:dyDescent="0.3">
      <c r="C26" s="2"/>
      <c r="D26" s="2"/>
      <c r="E26" s="2"/>
    </row>
    <row r="27" spans="1:21" ht="27" customHeight="1" thickBot="1" x14ac:dyDescent="0.3">
      <c r="C27" s="158" t="s">
        <v>100</v>
      </c>
      <c r="D27" s="159"/>
      <c r="E27" s="159"/>
      <c r="F27" s="159"/>
      <c r="G27" s="159"/>
      <c r="H27" s="159"/>
      <c r="I27" s="159"/>
      <c r="J27" s="160"/>
      <c r="M27" s="105" t="s">
        <v>30</v>
      </c>
      <c r="N27" s="106"/>
      <c r="O27" s="106"/>
      <c r="P27" s="107"/>
      <c r="R27" s="105" t="s">
        <v>96</v>
      </c>
      <c r="S27" s="106"/>
      <c r="T27" s="106"/>
      <c r="U27" s="107"/>
    </row>
    <row r="28" spans="1:21" ht="27" customHeight="1" x14ac:dyDescent="0.25">
      <c r="C28" s="16" t="s">
        <v>12</v>
      </c>
      <c r="D28" s="7">
        <v>30</v>
      </c>
      <c r="E28" s="17" t="s">
        <v>28</v>
      </c>
      <c r="F28" s="21">
        <v>30</v>
      </c>
      <c r="G28" s="42" t="s">
        <v>59</v>
      </c>
      <c r="H28" s="43">
        <v>0.9</v>
      </c>
      <c r="I28" s="44" t="s">
        <v>39</v>
      </c>
      <c r="J28" s="45">
        <v>2400</v>
      </c>
      <c r="M28" s="108" t="s">
        <v>31</v>
      </c>
      <c r="N28" s="109"/>
      <c r="O28" s="109"/>
      <c r="P28" s="110"/>
      <c r="R28" s="46" t="s">
        <v>39</v>
      </c>
      <c r="S28" s="21">
        <v>2400</v>
      </c>
      <c r="T28" s="42" t="s">
        <v>40</v>
      </c>
      <c r="U28" s="47">
        <v>0.9</v>
      </c>
    </row>
    <row r="29" spans="1:21" ht="27" customHeight="1" x14ac:dyDescent="0.25">
      <c r="C29" s="11"/>
      <c r="D29" s="10"/>
      <c r="E29" s="10"/>
      <c r="F29" s="32" t="s">
        <v>11</v>
      </c>
      <c r="G29" s="33">
        <f>MAX(((N23/D28)+N21),((N23/D28)-N21))</f>
        <v>124391.24619255727</v>
      </c>
      <c r="H29" s="36"/>
      <c r="I29" s="36"/>
      <c r="J29" s="37"/>
      <c r="M29" s="31" t="s">
        <v>37</v>
      </c>
      <c r="N29" s="5">
        <v>2</v>
      </c>
      <c r="O29" s="32" t="s">
        <v>35</v>
      </c>
      <c r="P29" s="48">
        <v>18</v>
      </c>
      <c r="Q29" s="135" t="s">
        <v>97</v>
      </c>
      <c r="R29" s="31" t="s">
        <v>7</v>
      </c>
      <c r="S29" s="33">
        <f>P29*N30</f>
        <v>16.2</v>
      </c>
      <c r="T29" s="32" t="s">
        <v>41</v>
      </c>
      <c r="U29" s="34">
        <v>1</v>
      </c>
    </row>
    <row r="30" spans="1:21" ht="27" customHeight="1" thickBot="1" x14ac:dyDescent="0.3">
      <c r="C30" s="18" t="s">
        <v>93</v>
      </c>
      <c r="D30" s="15" t="s">
        <v>14</v>
      </c>
      <c r="E30" s="15">
        <f>(G29)/(J28*H28)</f>
        <v>57.588539903961703</v>
      </c>
      <c r="F30" s="32" t="s">
        <v>13</v>
      </c>
      <c r="G30" s="32" t="s">
        <v>33</v>
      </c>
      <c r="H30" s="5">
        <v>2</v>
      </c>
      <c r="I30" s="130" t="s">
        <v>92</v>
      </c>
      <c r="J30" s="156" t="str">
        <f>IF((H30*H31)&gt;=E30,"o.k.","تغییر ابعاد")</f>
        <v>o.k.</v>
      </c>
      <c r="M30" s="38" t="s">
        <v>36</v>
      </c>
      <c r="N30" s="6">
        <v>0.9</v>
      </c>
      <c r="O30" s="39" t="s">
        <v>67</v>
      </c>
      <c r="P30" s="30">
        <v>40</v>
      </c>
      <c r="Q30" s="136"/>
      <c r="R30" s="38" t="s">
        <v>42</v>
      </c>
      <c r="S30" s="39" t="s">
        <v>13</v>
      </c>
      <c r="T30" s="39" t="str">
        <f>IF(((0.6*S28*S29*U29*U28)&gt;=(M16/N29)),"O.K.","ERROR")</f>
        <v>O.K.</v>
      </c>
      <c r="U30" s="41"/>
    </row>
    <row r="31" spans="1:21" ht="27" customHeight="1" thickBot="1" x14ac:dyDescent="0.3">
      <c r="C31" s="12"/>
      <c r="D31" s="9"/>
      <c r="E31" s="9"/>
      <c r="F31" s="40"/>
      <c r="G31" s="39" t="s">
        <v>32</v>
      </c>
      <c r="H31" s="6">
        <v>32</v>
      </c>
      <c r="I31" s="131"/>
      <c r="J31" s="157"/>
      <c r="S31" s="135" t="s">
        <v>98</v>
      </c>
      <c r="T31" s="136"/>
      <c r="U31" s="3"/>
    </row>
    <row r="32" spans="1:21" ht="27" customHeight="1" thickBot="1" x14ac:dyDescent="0.3">
      <c r="A32" s="2"/>
      <c r="B32" s="2"/>
      <c r="C32" s="2"/>
      <c r="D32" s="2"/>
      <c r="E32" s="2"/>
      <c r="M32" s="49"/>
      <c r="N32" s="49"/>
      <c r="O32" s="49"/>
      <c r="S32" s="136"/>
      <c r="T32" s="136"/>
      <c r="U32" s="3"/>
    </row>
    <row r="33" spans="1:33" ht="27" customHeight="1" thickBot="1" x14ac:dyDescent="0.3">
      <c r="C33" s="158" t="s">
        <v>64</v>
      </c>
      <c r="D33" s="159"/>
      <c r="E33" s="159"/>
      <c r="F33" s="159"/>
      <c r="G33" s="159"/>
      <c r="H33" s="159"/>
      <c r="I33" s="159"/>
      <c r="J33" s="160"/>
      <c r="M33" s="105" t="s">
        <v>101</v>
      </c>
      <c r="N33" s="106"/>
      <c r="O33" s="106"/>
      <c r="P33" s="106"/>
      <c r="Q33" s="106"/>
      <c r="R33" s="106"/>
      <c r="S33" s="106"/>
      <c r="T33" s="106"/>
      <c r="U33" s="107"/>
      <c r="W33" s="105" t="s">
        <v>103</v>
      </c>
      <c r="X33" s="106"/>
      <c r="Y33" s="106"/>
      <c r="Z33" s="106"/>
      <c r="AA33" s="106"/>
      <c r="AB33" s="106"/>
      <c r="AC33" s="106"/>
      <c r="AD33" s="106"/>
      <c r="AE33" s="107"/>
    </row>
    <row r="34" spans="1:33" ht="27" customHeight="1" thickBot="1" x14ac:dyDescent="0.3">
      <c r="C34" s="14"/>
      <c r="D34" s="19" t="s">
        <v>11</v>
      </c>
      <c r="E34" s="8">
        <f>MAX(((N24/F28)+N21),((N24/F28)-N21))</f>
        <v>61560</v>
      </c>
      <c r="F34" s="50" t="s">
        <v>13</v>
      </c>
      <c r="G34" s="51" t="s">
        <v>60</v>
      </c>
      <c r="H34" s="50" t="s">
        <v>13</v>
      </c>
      <c r="I34" s="50" t="str">
        <f>IF(((H28*H31*H30*J28)&gt;=E34),"o.k.","تغییر ابعاد")</f>
        <v>o.k.</v>
      </c>
      <c r="J34" s="52"/>
      <c r="M34" s="53" t="s">
        <v>74</v>
      </c>
      <c r="N34" s="43">
        <v>0.9</v>
      </c>
      <c r="O34" s="42" t="s">
        <v>45</v>
      </c>
      <c r="P34" s="43">
        <v>0.9</v>
      </c>
      <c r="Q34" s="54"/>
      <c r="R34" s="54"/>
      <c r="S34" s="54"/>
      <c r="T34" s="54"/>
      <c r="U34" s="55"/>
      <c r="W34" s="46" t="s">
        <v>69</v>
      </c>
      <c r="X34" s="21">
        <v>2100000</v>
      </c>
      <c r="Y34" s="42" t="s">
        <v>65</v>
      </c>
      <c r="Z34" s="43">
        <v>0.9</v>
      </c>
      <c r="AA34" s="42" t="s">
        <v>74</v>
      </c>
      <c r="AB34" s="43">
        <v>0.9</v>
      </c>
      <c r="AC34" s="54"/>
      <c r="AD34" s="54"/>
      <c r="AE34" s="55"/>
    </row>
    <row r="35" spans="1:33" ht="27" customHeight="1" thickBot="1" x14ac:dyDescent="0.3">
      <c r="M35" s="31" t="s">
        <v>43</v>
      </c>
      <c r="N35" s="33">
        <f>P21/N29</f>
        <v>18954</v>
      </c>
      <c r="O35" s="32" t="s">
        <v>44</v>
      </c>
      <c r="P35" s="33">
        <f>P34*S28*S29</f>
        <v>34992</v>
      </c>
      <c r="Q35" s="36"/>
      <c r="R35" s="36"/>
      <c r="S35" s="36"/>
      <c r="T35" s="36"/>
      <c r="U35" s="37"/>
      <c r="W35" s="31" t="s">
        <v>43</v>
      </c>
      <c r="X35" s="33">
        <f>P21/N29</f>
        <v>18954</v>
      </c>
      <c r="Y35" s="32" t="s">
        <v>66</v>
      </c>
      <c r="Z35" s="33">
        <f>Z34*S29*AB36</f>
        <v>34731.602825095884</v>
      </c>
      <c r="AA35" s="36"/>
      <c r="AB35" s="36"/>
      <c r="AC35" s="36"/>
      <c r="AD35" s="36"/>
      <c r="AE35" s="37"/>
    </row>
    <row r="36" spans="1:33" ht="27" customHeight="1" thickBot="1" x14ac:dyDescent="0.3">
      <c r="C36" s="132" t="s">
        <v>38</v>
      </c>
      <c r="D36" s="133"/>
      <c r="E36" s="133"/>
      <c r="F36" s="133"/>
      <c r="G36" s="133"/>
      <c r="H36" s="133"/>
      <c r="I36" s="133"/>
      <c r="J36" s="134"/>
      <c r="M36" s="31" t="s">
        <v>61</v>
      </c>
      <c r="N36" s="32" t="s">
        <v>13</v>
      </c>
      <c r="O36" s="32" t="str">
        <f>IF(((N35/P35)&gt;=(0.2)),"o.k.","error")</f>
        <v>o.k.</v>
      </c>
      <c r="P36" s="32" t="s">
        <v>13</v>
      </c>
      <c r="Q36" s="130"/>
      <c r="R36" s="130"/>
      <c r="S36" s="130"/>
      <c r="T36" s="32" t="s">
        <v>63</v>
      </c>
      <c r="U36" s="56" t="str">
        <f>IF(((N35/P35)+((8/9)*(((P23/N29)/(N34*S28*((N30*P29*P29)/4)))+((P24/N29)/(N34*S28*((N30*N30*P29)/4))))))&lt;=1,"o.k.","تعییر ابعاد")</f>
        <v>o.k.</v>
      </c>
      <c r="W36" s="31" t="s">
        <v>68</v>
      </c>
      <c r="X36" s="33">
        <f>MAX(((P30)/(SQRT(((P29*N30*N30*N30)/(12))/(P29*N30)))),((P30)/(SQRT(((P29*P29*P29*N30)/(12))/(P29*N30)))))</f>
        <v>153.96007178390019</v>
      </c>
      <c r="Y36" s="32" t="s">
        <v>70</v>
      </c>
      <c r="Z36" s="33">
        <f>(3.14*3.14*X34)/(X36)</f>
        <v>134483.95912066058</v>
      </c>
      <c r="AA36" s="32" t="s">
        <v>71</v>
      </c>
      <c r="AB36" s="33">
        <f>IF(((S28/Z36)&gt;2.25),(0.877*Z36),(((0.658)^(S28/Z36))*S28))</f>
        <v>2382.1401114606233</v>
      </c>
      <c r="AC36" s="36"/>
      <c r="AD36" s="36"/>
      <c r="AE36" s="37"/>
    </row>
    <row r="37" spans="1:33" ht="27" customHeight="1" thickBot="1" x14ac:dyDescent="0.3">
      <c r="C37" s="13"/>
      <c r="D37" s="17" t="s">
        <v>24</v>
      </c>
      <c r="E37" s="7">
        <v>1</v>
      </c>
      <c r="F37" s="57" t="s">
        <v>95</v>
      </c>
      <c r="G37" s="21">
        <v>0.75</v>
      </c>
      <c r="H37" s="44" t="s">
        <v>27</v>
      </c>
      <c r="I37" s="21">
        <v>4900</v>
      </c>
      <c r="J37" s="55"/>
      <c r="M37" s="38" t="s">
        <v>62</v>
      </c>
      <c r="N37" s="39" t="s">
        <v>13</v>
      </c>
      <c r="O37" s="39" t="str">
        <f>IF(((N35/P35)&lt;(0.2)),"o.k.","error")</f>
        <v>error</v>
      </c>
      <c r="P37" s="39" t="s">
        <v>13</v>
      </c>
      <c r="Q37" s="131"/>
      <c r="R37" s="131"/>
      <c r="S37" s="131"/>
      <c r="T37" s="39" t="s">
        <v>63</v>
      </c>
      <c r="U37" s="58" t="str">
        <f>IF(((N35/(2*P35))+(((P23/N29)/(P34*S28*((N30*P29*P29)/4)))+((P24/N29)/(P34*S28*((N30*N30*P29)/4)))))&lt;=1,"o.k.","تعییر ابعاد")</f>
        <v>o.k.</v>
      </c>
      <c r="W37" s="31" t="s">
        <v>72</v>
      </c>
      <c r="X37" s="32" t="s">
        <v>13</v>
      </c>
      <c r="Y37" s="32" t="str">
        <f>IF(((X35/Z35)&gt;=(0.2)),"o.k.","error")</f>
        <v>o.k.</v>
      </c>
      <c r="Z37" s="32" t="s">
        <v>13</v>
      </c>
      <c r="AA37" s="130"/>
      <c r="AB37" s="130"/>
      <c r="AC37" s="130"/>
      <c r="AD37" s="32" t="s">
        <v>63</v>
      </c>
      <c r="AE37" s="56" t="str">
        <f>IF(((X35/Z35)+((8/9)*(((P23/N29)/(AB34*S28*((N30*P29*P29)/4)))+((P24/N29)/(AB34*S28*((N30*N30*P29)/4))))))&lt;=1,"o.k.","تعییر ابعاد")</f>
        <v>o.k.</v>
      </c>
    </row>
    <row r="38" spans="1:33" ht="27" customHeight="1" thickBot="1" x14ac:dyDescent="0.3">
      <c r="C38" s="11"/>
      <c r="D38" s="20" t="s">
        <v>26</v>
      </c>
      <c r="E38" s="15" t="s">
        <v>13</v>
      </c>
      <c r="F38" s="32" t="s">
        <v>25</v>
      </c>
      <c r="G38" s="33">
        <f>(MAX(G29,E34))/(G37*0.75*0.6*I37*0.707*E37)</f>
        <v>106.38993602902605</v>
      </c>
      <c r="H38" s="36"/>
      <c r="I38" s="36"/>
      <c r="J38" s="37"/>
      <c r="U38" s="3"/>
      <c r="W38" s="38" t="s">
        <v>73</v>
      </c>
      <c r="X38" s="39" t="s">
        <v>13</v>
      </c>
      <c r="Y38" s="39" t="str">
        <f>IF(((X35/Z35)&lt;(0.2)),"o.k.","error")</f>
        <v>error</v>
      </c>
      <c r="Z38" s="39" t="s">
        <v>13</v>
      </c>
      <c r="AA38" s="131"/>
      <c r="AB38" s="131"/>
      <c r="AC38" s="131"/>
      <c r="AD38" s="39" t="s">
        <v>63</v>
      </c>
      <c r="AE38" s="58" t="str">
        <f>IF(((X35/(2*Z35))+(((P23/N29)/(AB34*S28*((N30*P29*P29)/4)))+((P24/N29)/(AB34*S28*((N30*N30*P29)/4)))))&lt;=1,"o.k.","تعییر ابعاد")</f>
        <v>o.k.</v>
      </c>
    </row>
    <row r="39" spans="1:33" ht="27" customHeight="1" thickBot="1" x14ac:dyDescent="0.3">
      <c r="C39" s="12"/>
      <c r="D39" s="9"/>
      <c r="E39" s="9"/>
      <c r="F39" s="40"/>
      <c r="G39" s="39" t="s">
        <v>13</v>
      </c>
      <c r="H39" s="39" t="s">
        <v>34</v>
      </c>
      <c r="I39" s="59">
        <f>IF(H31&gt;F28,(G38-MIN(F28,H31)),((G38-H31)+3))</f>
        <v>76.389936029026046</v>
      </c>
      <c r="J39" s="41"/>
    </row>
    <row r="40" spans="1:33" ht="27" customHeight="1" thickBot="1" x14ac:dyDescent="0.3">
      <c r="Q40" s="164" t="s">
        <v>102</v>
      </c>
      <c r="R40" s="165"/>
      <c r="S40" s="165"/>
      <c r="T40" s="165"/>
      <c r="U40" s="165"/>
      <c r="V40" s="165"/>
      <c r="W40" s="165"/>
      <c r="X40" s="166"/>
      <c r="AB40" s="23"/>
      <c r="AC40" s="23"/>
      <c r="AD40" s="23"/>
    </row>
    <row r="41" spans="1:33" ht="27" customHeight="1" thickBot="1" x14ac:dyDescent="0.3">
      <c r="Q41" s="60"/>
      <c r="R41" s="54"/>
      <c r="S41" s="57" t="s">
        <v>95</v>
      </c>
      <c r="T41" s="21">
        <v>0.75</v>
      </c>
      <c r="U41" s="44" t="s">
        <v>27</v>
      </c>
      <c r="V41" s="21">
        <v>4000</v>
      </c>
      <c r="W41" s="54"/>
      <c r="X41" s="55"/>
      <c r="AA41" s="175"/>
      <c r="AB41" s="175"/>
      <c r="AC41" s="175"/>
      <c r="AD41" s="175"/>
      <c r="AE41" s="175"/>
      <c r="AF41" s="175"/>
      <c r="AG41" s="175"/>
    </row>
    <row r="42" spans="1:33" ht="27" customHeight="1" x14ac:dyDescent="0.25">
      <c r="Q42" s="35"/>
      <c r="R42" s="61" t="s">
        <v>75</v>
      </c>
      <c r="S42" s="62">
        <f>((P30/2)^2)/((2*(P30/2))+(P29))</f>
        <v>6.8965517241379306</v>
      </c>
      <c r="T42" s="32" t="s">
        <v>76</v>
      </c>
      <c r="U42" s="63">
        <f>(MAX((P23/N29),(P24/N29)))+((M16/N29)*((P30/2)-S42))</f>
        <v>132145.51258339841</v>
      </c>
      <c r="V42" s="61" t="s">
        <v>77</v>
      </c>
      <c r="W42" s="62">
        <f>(((8*(P30/2)*(P30/2)*(P30/2))+(6*(P30/2)*P29*P29)+(P29^3))/(12))-(((P30/2)^4)/((2*(P30/2))+(P29)))</f>
        <v>6300.7126436781618</v>
      </c>
      <c r="X42" s="37"/>
      <c r="Y42" s="176" t="s">
        <v>63</v>
      </c>
      <c r="Z42" s="177" t="s">
        <v>110</v>
      </c>
      <c r="AA42" s="180" t="s">
        <v>111</v>
      </c>
      <c r="AB42" s="180"/>
      <c r="AC42" s="180"/>
      <c r="AD42" s="180"/>
      <c r="AE42" s="180"/>
      <c r="AF42" s="180"/>
      <c r="AG42" s="181"/>
    </row>
    <row r="43" spans="1:33" ht="27" customHeight="1" thickBot="1" x14ac:dyDescent="0.3">
      <c r="Q43" s="64" t="s">
        <v>79</v>
      </c>
      <c r="R43" s="62">
        <f>(M16/N29)/(P29+(2*(P30/2)))</f>
        <v>86.939655172413794</v>
      </c>
      <c r="S43" s="61" t="s">
        <v>78</v>
      </c>
      <c r="T43" s="62">
        <f>(P21/N29)/(P29+(2*(P30/2)))</f>
        <v>326.79310344827587</v>
      </c>
      <c r="U43" s="61" t="s">
        <v>80</v>
      </c>
      <c r="V43" s="62">
        <f>(U42*((P30/2)-S42))/(W42)</f>
        <v>274.82000639423046</v>
      </c>
      <c r="W43" s="61" t="s">
        <v>81</v>
      </c>
      <c r="X43" s="65">
        <f>(U42*(P29/2))/(W42)</f>
        <v>188.75795176024778</v>
      </c>
      <c r="Y43" s="178"/>
      <c r="Z43" s="179"/>
      <c r="AA43" s="182"/>
      <c r="AB43" s="182"/>
      <c r="AC43" s="182"/>
      <c r="AD43" s="182"/>
      <c r="AE43" s="182"/>
      <c r="AF43" s="182"/>
      <c r="AG43" s="183"/>
    </row>
    <row r="44" spans="1:33" ht="27" customHeight="1" x14ac:dyDescent="0.25">
      <c r="Q44" s="35"/>
      <c r="R44" s="36"/>
      <c r="S44" s="161" t="s">
        <v>82</v>
      </c>
      <c r="T44" s="161"/>
      <c r="U44" s="161"/>
      <c r="V44" s="62">
        <f>SQRT(((R43+V43)^2)+((X43+T43)^2))</f>
        <v>629.81183163182573</v>
      </c>
      <c r="W44" s="36"/>
      <c r="X44" s="37"/>
    </row>
    <row r="45" spans="1:33" ht="27" customHeight="1" thickBot="1" x14ac:dyDescent="0.3">
      <c r="A45" s="2"/>
      <c r="B45" s="2"/>
      <c r="Q45" s="66" t="s">
        <v>94</v>
      </c>
      <c r="R45" s="39" t="s">
        <v>13</v>
      </c>
      <c r="S45" s="167" t="s">
        <v>83</v>
      </c>
      <c r="T45" s="168"/>
      <c r="U45" s="59">
        <f>V44/(0.75*T41*0.6*V41*0.707)</f>
        <v>0.6598688581191533</v>
      </c>
      <c r="V45" s="39" t="s">
        <v>63</v>
      </c>
      <c r="W45" s="39" t="s">
        <v>84</v>
      </c>
      <c r="X45" s="30"/>
    </row>
    <row r="46" spans="1:33" ht="27" customHeight="1" x14ac:dyDescent="0.25">
      <c r="U46" s="3"/>
    </row>
    <row r="47" spans="1:33" ht="27" customHeight="1" thickBot="1" x14ac:dyDescent="0.3">
      <c r="U47" s="3"/>
    </row>
    <row r="48" spans="1:33" ht="27" customHeight="1" x14ac:dyDescent="0.25">
      <c r="A48" s="2"/>
      <c r="B48" s="2"/>
      <c r="C48" s="2"/>
      <c r="D48" s="2"/>
      <c r="E48" s="2"/>
      <c r="L48" s="169" t="s">
        <v>109</v>
      </c>
      <c r="M48" s="170"/>
      <c r="N48" s="170"/>
      <c r="O48" s="170"/>
      <c r="P48" s="170"/>
      <c r="Q48" s="170"/>
      <c r="R48" s="170"/>
      <c r="S48" s="170"/>
      <c r="T48" s="170"/>
      <c r="U48" s="171"/>
    </row>
    <row r="49" spans="1:30" ht="27" customHeight="1" thickBot="1" x14ac:dyDescent="0.3">
      <c r="A49" s="2"/>
      <c r="B49" s="2"/>
      <c r="L49" s="172"/>
      <c r="M49" s="173"/>
      <c r="N49" s="173"/>
      <c r="O49" s="173"/>
      <c r="P49" s="173"/>
      <c r="Q49" s="173"/>
      <c r="R49" s="173"/>
      <c r="S49" s="173"/>
      <c r="T49" s="173"/>
      <c r="U49" s="174"/>
    </row>
    <row r="50" spans="1:30" ht="27" customHeight="1" thickBot="1" x14ac:dyDescent="0.3">
      <c r="S50" s="67" t="s">
        <v>24</v>
      </c>
      <c r="T50" s="68">
        <f>E37</f>
        <v>1</v>
      </c>
      <c r="U50" s="3"/>
      <c r="W50" s="69" t="s">
        <v>34</v>
      </c>
      <c r="X50" s="70">
        <f>I39</f>
        <v>76.389936029026046</v>
      </c>
    </row>
    <row r="51" spans="1:30" ht="27" customHeight="1" thickBot="1" x14ac:dyDescent="0.3">
      <c r="U51" s="3"/>
    </row>
    <row r="52" spans="1:30" ht="27" customHeight="1" thickBot="1" x14ac:dyDescent="0.3">
      <c r="M52" s="69" t="s">
        <v>32</v>
      </c>
      <c r="N52" s="71">
        <f>H31</f>
        <v>32</v>
      </c>
      <c r="U52" s="3"/>
    </row>
    <row r="53" spans="1:30" ht="27" customHeight="1" thickBot="1" x14ac:dyDescent="0.3">
      <c r="M53" s="72" t="s">
        <v>33</v>
      </c>
      <c r="N53" s="73">
        <f>H30</f>
        <v>2</v>
      </c>
    </row>
    <row r="54" spans="1:30" ht="27" customHeight="1" x14ac:dyDescent="0.25"/>
    <row r="55" spans="1:30" ht="27" customHeight="1" thickBot="1" x14ac:dyDescent="0.3"/>
    <row r="56" spans="1:30" ht="27" customHeight="1" x14ac:dyDescent="0.25">
      <c r="M56" s="74" t="s">
        <v>35</v>
      </c>
      <c r="N56" s="75">
        <f>P29</f>
        <v>18</v>
      </c>
    </row>
    <row r="57" spans="1:30" ht="27" customHeight="1" thickBot="1" x14ac:dyDescent="0.3">
      <c r="M57" s="72" t="s">
        <v>36</v>
      </c>
      <c r="N57" s="73">
        <f>N30</f>
        <v>0.9</v>
      </c>
    </row>
    <row r="58" spans="1:30" ht="27" customHeight="1" x14ac:dyDescent="0.25"/>
    <row r="59" spans="1:30" ht="27" customHeight="1" thickBot="1" x14ac:dyDescent="0.3"/>
    <row r="60" spans="1:30" ht="27" customHeight="1" thickBot="1" x14ac:dyDescent="0.3">
      <c r="O60" s="69" t="s">
        <v>84</v>
      </c>
      <c r="P60" s="71">
        <f>X45</f>
        <v>0</v>
      </c>
      <c r="R60" s="69" t="s">
        <v>67</v>
      </c>
      <c r="S60" s="71">
        <f>P30</f>
        <v>40</v>
      </c>
    </row>
    <row r="61" spans="1:30" ht="27" customHeight="1" x14ac:dyDescent="0.25"/>
    <row r="62" spans="1:30" ht="27" customHeight="1" x14ac:dyDescent="0.25"/>
    <row r="63" spans="1:30" ht="27" customHeight="1" x14ac:dyDescent="0.25"/>
    <row r="64" spans="1:30" ht="27" customHeight="1" x14ac:dyDescent="0.25">
      <c r="A64" s="4"/>
      <c r="B64" s="4"/>
      <c r="Q64" s="22"/>
      <c r="R64" s="22"/>
      <c r="S64" s="22"/>
      <c r="T64" s="22"/>
      <c r="AA64" s="23"/>
      <c r="AB64" s="23"/>
      <c r="AC64" s="23"/>
      <c r="AD64" s="23"/>
    </row>
    <row r="65" spans="1:30" ht="27" customHeight="1" x14ac:dyDescent="0.25">
      <c r="Q65" s="22"/>
      <c r="R65" s="22"/>
      <c r="S65" s="22"/>
      <c r="T65" s="22"/>
      <c r="AA65" s="23"/>
      <c r="AB65" s="23"/>
      <c r="AC65" s="23"/>
      <c r="AD65" s="23"/>
    </row>
    <row r="66" spans="1:30" ht="27" customHeight="1" x14ac:dyDescent="0.25">
      <c r="A66" s="4"/>
      <c r="B66" s="4"/>
      <c r="Q66" s="22"/>
      <c r="R66" s="22"/>
      <c r="S66" s="22"/>
      <c r="T66" s="22"/>
      <c r="AA66" s="23"/>
      <c r="AB66" s="23"/>
      <c r="AC66" s="23"/>
      <c r="AD66" s="23"/>
    </row>
    <row r="67" spans="1:30" ht="27" customHeight="1" x14ac:dyDescent="0.25"/>
    <row r="68" spans="1:30" ht="27" customHeight="1" x14ac:dyDescent="0.25"/>
    <row r="69" spans="1:30" ht="27" customHeight="1" x14ac:dyDescent="0.25"/>
    <row r="70" spans="1:30" ht="27" customHeight="1" x14ac:dyDescent="0.25"/>
    <row r="71" spans="1:30" ht="27" customHeight="1" x14ac:dyDescent="0.25"/>
    <row r="72" spans="1:30" ht="27" customHeight="1" x14ac:dyDescent="0.25"/>
    <row r="73" spans="1:30" ht="27" customHeight="1" x14ac:dyDescent="0.25"/>
    <row r="74" spans="1:30" ht="27" customHeight="1" x14ac:dyDescent="0.25"/>
    <row r="75" spans="1:30" ht="27" customHeight="1" x14ac:dyDescent="0.25"/>
    <row r="76" spans="1:30" ht="27" customHeight="1" x14ac:dyDescent="0.25"/>
    <row r="77" spans="1:30" ht="27" customHeight="1" x14ac:dyDescent="0.25"/>
    <row r="78" spans="1:30" ht="27" customHeight="1" x14ac:dyDescent="0.25"/>
    <row r="79" spans="1:30" ht="27" customHeight="1" x14ac:dyDescent="0.25"/>
    <row r="80" spans="1:30" ht="27" customHeight="1" x14ac:dyDescent="0.25"/>
    <row r="81" ht="27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</sheetData>
  <sheetProtection algorithmName="SHA-512" hashValue="mJNe5Z1eavGW91FHSAtL02l57zwyBDauA6mwTHkgkgh70WaF0KA65E0UmbdrgLpFEYwVuPrIrHMG1suuVrnRiQ==" saltValue="CrXnI9C5a/bAPqw6a8L6cw==" spinCount="100000" sheet="1" objects="1" scenarios="1"/>
  <mergeCells count="59">
    <mergeCell ref="S45:T45"/>
    <mergeCell ref="L48:U49"/>
    <mergeCell ref="Y42:Y43"/>
    <mergeCell ref="Z42:Z43"/>
    <mergeCell ref="AA41:AG41"/>
    <mergeCell ref="AA42:AG43"/>
    <mergeCell ref="AA37:AC37"/>
    <mergeCell ref="AA38:AC38"/>
    <mergeCell ref="R27:U27"/>
    <mergeCell ref="W33:AE33"/>
    <mergeCell ref="Q40:X40"/>
    <mergeCell ref="I30:I31"/>
    <mergeCell ref="J30:J31"/>
    <mergeCell ref="C27:J27"/>
    <mergeCell ref="C33:J33"/>
    <mergeCell ref="S44:U44"/>
    <mergeCell ref="Y12:Z12"/>
    <mergeCell ref="Y11:Z11"/>
    <mergeCell ref="Q36:S36"/>
    <mergeCell ref="Q37:S37"/>
    <mergeCell ref="C36:J36"/>
    <mergeCell ref="M33:U33"/>
    <mergeCell ref="Q29:Q30"/>
    <mergeCell ref="S31:T32"/>
    <mergeCell ref="U13:V15"/>
    <mergeCell ref="W13:X13"/>
    <mergeCell ref="Y13:Z13"/>
    <mergeCell ref="W14:X14"/>
    <mergeCell ref="Y14:Z14"/>
    <mergeCell ref="W15:X15"/>
    <mergeCell ref="Y15:Z15"/>
    <mergeCell ref="N12:N13"/>
    <mergeCell ref="U11:V11"/>
    <mergeCell ref="W11:X11"/>
    <mergeCell ref="W12:X12"/>
    <mergeCell ref="C16:K16"/>
    <mergeCell ref="L20:L25"/>
    <mergeCell ref="H19:P19"/>
    <mergeCell ref="L12:L13"/>
    <mergeCell ref="M12:M13"/>
    <mergeCell ref="U12:V12"/>
    <mergeCell ref="O12:O13"/>
    <mergeCell ref="H20:K20"/>
    <mergeCell ref="M20:P20"/>
    <mergeCell ref="C15:K15"/>
    <mergeCell ref="O2:T6"/>
    <mergeCell ref="M27:P27"/>
    <mergeCell ref="M28:P28"/>
    <mergeCell ref="C8:K8"/>
    <mergeCell ref="C10:K10"/>
    <mergeCell ref="C11:K11"/>
    <mergeCell ref="C14:K14"/>
    <mergeCell ref="C12:K13"/>
    <mergeCell ref="C9:K9"/>
    <mergeCell ref="V2:Y5"/>
    <mergeCell ref="V6:Y6"/>
    <mergeCell ref="V7:Y9"/>
    <mergeCell ref="AA6:AB7"/>
    <mergeCell ref="Z2:AE5"/>
  </mergeCells>
  <conditionalFormatting sqref="P36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Z3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V6" r:id="rId1"/>
  </hyperlinks>
  <pageMargins left="0.7" right="0.7" top="0.75" bottom="0.75" header="0.3" footer="0.3"/>
  <pageSetup paperSize="9" orientation="portrait" verticalDpi="0" r:id="rId2"/>
  <ignoredErrors>
    <ignoredError sqref="N52:N53 N56:N57 S60 S50:T50 P60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4" sqref="L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طرح وصله</vt:lpstr>
      <vt:lpstr>راهنمای طرح جوش ورق وصله جان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sahargahan</dc:creator>
  <cp:lastModifiedBy>sahargahan</cp:lastModifiedBy>
  <dcterms:created xsi:type="dcterms:W3CDTF">2017-04-02T15:28:40Z</dcterms:created>
  <dcterms:modified xsi:type="dcterms:W3CDTF">2017-04-12T13:08:04Z</dcterms:modified>
</cp:coreProperties>
</file>